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25" windowHeight="8550"/>
  </bookViews>
  <sheets>
    <sheet name="各门店任务" sheetId="1" r:id="rId1"/>
    <sheet name="8月汇总" sheetId="4" r:id="rId2"/>
  </sheets>
  <externalReferences>
    <externalReference r:id="rId3"/>
    <externalReference r:id="rId4"/>
    <externalReference r:id="rId5"/>
  </externalReferences>
  <definedNames>
    <definedName name="_xlnm._FilterDatabase" localSheetId="0" hidden="1">各门店任务!$B$1:$AB$1</definedName>
  </definedNames>
  <calcPr calcId="144525"/>
</workbook>
</file>

<file path=xl/sharedStrings.xml><?xml version="1.0" encoding="utf-8"?>
<sst xmlns="http://schemas.openxmlformats.org/spreadsheetml/2006/main" count="216">
  <si>
    <t>序号</t>
  </si>
  <si>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</si>
  <si>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</si>
  <si>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</si>
  <si>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</si>
  <si>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</si>
  <si>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</si>
  <si>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</si>
  <si>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</si>
  <si>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</si>
  <si>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</si>
  <si>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</si>
  <si>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</si>
  <si>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</si>
  <si>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</si>
  <si>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</si>
  <si>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</si>
  <si>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8月毛利额</t>
  </si>
  <si>
    <t>8月增长率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</si>
  <si>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</si>
  <si>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</si>
  <si>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</si>
  <si>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</si>
  <si>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</si>
  <si>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</si>
  <si>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</si>
  <si>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</si>
  <si>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</si>
  <si>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四川太极崇州市崇阳镇尚贤坊街药店</t>
  </si>
  <si>
    <t>城郊二片区</t>
  </si>
  <si>
    <t>31.6%</t>
  </si>
  <si>
    <t>四川太极温江店</t>
  </si>
  <si>
    <t>29.71%</t>
  </si>
  <si>
    <t>四川太极温江区公平街道江安路药店</t>
  </si>
  <si>
    <t>35.09%</t>
  </si>
  <si>
    <t>四川太极都江堰市蒲阳镇堰问道西路药店</t>
  </si>
  <si>
    <t>32.34%</t>
  </si>
  <si>
    <t>四川太极怀远店</t>
  </si>
  <si>
    <t>32.59%</t>
  </si>
  <si>
    <t>四川太极都江堰奎光路中段药店</t>
  </si>
  <si>
    <t>30.38%</t>
  </si>
  <si>
    <t>四川太极都江堰幸福镇翔凤路药店</t>
  </si>
  <si>
    <t>33.22%</t>
  </si>
  <si>
    <t>四川太极都江堰市蒲阳路药店</t>
  </si>
  <si>
    <t>30.65%</t>
  </si>
  <si>
    <t>四川太极都江堰聚源镇药店</t>
  </si>
  <si>
    <t>34.45%</t>
  </si>
  <si>
    <t>四川太极崇州中心店</t>
  </si>
  <si>
    <t>32.05%</t>
  </si>
  <si>
    <t>四川太极金带街药店</t>
  </si>
  <si>
    <t>31.02%</t>
  </si>
  <si>
    <t>四川太极温江区柳城街道鱼凫路药店</t>
  </si>
  <si>
    <t>32.25%</t>
  </si>
  <si>
    <t>四川太极三江店</t>
  </si>
  <si>
    <t>32.15%</t>
  </si>
  <si>
    <t>四川太极都江堰景中路店</t>
  </si>
  <si>
    <t>26.2%</t>
  </si>
  <si>
    <t>四川太极都江堰药店</t>
  </si>
  <si>
    <t>32.43%</t>
  </si>
  <si>
    <t>四川太极五津西路药店</t>
  </si>
  <si>
    <t>城郊一片区</t>
  </si>
  <si>
    <t>27.59%</t>
  </si>
  <si>
    <t>四川太极大邑县晋原镇东街药店</t>
  </si>
  <si>
    <t>32.96%</t>
  </si>
  <si>
    <t>四川太极大邑县沙渠镇方圆路药店</t>
  </si>
  <si>
    <t>30.42%</t>
  </si>
  <si>
    <t>四川太极大邑县晋源镇东壕沟段药店</t>
  </si>
  <si>
    <t>28.84%</t>
  </si>
  <si>
    <t>四川太极大邑县新场镇文昌街药店</t>
  </si>
  <si>
    <t>30.91%</t>
  </si>
  <si>
    <t>四川太极邛崃市羊安镇永康大道药店</t>
  </si>
  <si>
    <t>30.82%</t>
  </si>
  <si>
    <t>四川太极大邑县晋原镇子龙路店</t>
  </si>
  <si>
    <t>30.81%</t>
  </si>
  <si>
    <t>四川太极大邑县安仁镇千禧街药店</t>
  </si>
  <si>
    <t>29.56%</t>
  </si>
  <si>
    <t>四川太极邛崃市临邛镇洪川小区药店</t>
  </si>
  <si>
    <t>34.18%</t>
  </si>
  <si>
    <t>四川太极大邑县晋原镇内蒙古大道桃源药店</t>
  </si>
  <si>
    <t>27.71%</t>
  </si>
  <si>
    <t>四川太极兴义镇万兴路药店</t>
  </si>
  <si>
    <t>33.65%</t>
  </si>
  <si>
    <t>四川太极邛崃中心药店</t>
  </si>
  <si>
    <t>32.73%</t>
  </si>
  <si>
    <t>四川太极邛崃市临邛镇长安大道药店</t>
  </si>
  <si>
    <t>33.32%</t>
  </si>
  <si>
    <t>四川太极大邑县晋原镇通达东路五段药店</t>
  </si>
  <si>
    <t>31.97%</t>
  </si>
  <si>
    <t>四川太极新津邓双镇岷江店</t>
  </si>
  <si>
    <t>33.27%</t>
  </si>
  <si>
    <t>新津武阳西路</t>
  </si>
  <si>
    <t>邛崃翠荫街</t>
  </si>
  <si>
    <t>四川太极青羊区北东街店</t>
  </si>
  <si>
    <t>城中片区</t>
  </si>
  <si>
    <t>26.09%</t>
  </si>
  <si>
    <t>四川太极郫县郫筒镇一环路东南段药店</t>
  </si>
  <si>
    <t>29.61%</t>
  </si>
  <si>
    <t>四川太极通盈街药店</t>
  </si>
  <si>
    <t>30.02%</t>
  </si>
  <si>
    <t>四川太极锦江区劼人路药店</t>
  </si>
  <si>
    <t>35.74%</t>
  </si>
  <si>
    <t>四川太极武侯区科华街药店</t>
  </si>
  <si>
    <t>27.04%</t>
  </si>
  <si>
    <t>四川太极锦江区静明路药店</t>
  </si>
  <si>
    <t>31.4%</t>
  </si>
  <si>
    <t>四川太极成华区华油路药店</t>
  </si>
  <si>
    <t>35.59%</t>
  </si>
  <si>
    <t>四川太极锦江区柳翠路药店</t>
  </si>
  <si>
    <t>31.83%</t>
  </si>
  <si>
    <t>四川太极金丝街药店</t>
  </si>
  <si>
    <t>32.76%</t>
  </si>
  <si>
    <t>四川太极人民中路店</t>
  </si>
  <si>
    <t>35.38%</t>
  </si>
  <si>
    <t>四川太极成华杉板桥南一路店</t>
  </si>
  <si>
    <t>31.89%</t>
  </si>
  <si>
    <t>四川太极龙泉驿区龙泉街道驿生路药店</t>
  </si>
  <si>
    <t>27.07%</t>
  </si>
  <si>
    <t>四川太极郫县郫筒镇东大街药店</t>
  </si>
  <si>
    <t>31.39%</t>
  </si>
  <si>
    <t>四川太极锦江区庆云南街药店</t>
  </si>
  <si>
    <t>27.4%</t>
  </si>
  <si>
    <t>四川太极红星店</t>
  </si>
  <si>
    <t>36.55%</t>
  </si>
  <si>
    <t>四川太极双林路药店</t>
  </si>
  <si>
    <t>四川太极浆洗街药店</t>
  </si>
  <si>
    <t>30.03%</t>
  </si>
  <si>
    <t>四川太极成华区崔家店路药店</t>
  </si>
  <si>
    <t>33.64%</t>
  </si>
  <si>
    <t>青羊区童子街</t>
  </si>
  <si>
    <t>四川太极锦江区合欢树街药店</t>
  </si>
  <si>
    <t>东南片区</t>
  </si>
  <si>
    <t>28.63%</t>
  </si>
  <si>
    <t>四川太极新园大道药店</t>
  </si>
  <si>
    <t>34.29%</t>
  </si>
  <si>
    <t>四川太极双流区东升街道三强西路药店</t>
  </si>
  <si>
    <t>28.77%</t>
  </si>
  <si>
    <t>四川太极锦江区观音桥街药店</t>
  </si>
  <si>
    <t>31.98%</t>
  </si>
  <si>
    <t>四川太极成华区万宇路药店</t>
  </si>
  <si>
    <t>30.75%</t>
  </si>
  <si>
    <t>四川太极成华区华康路药店</t>
  </si>
  <si>
    <t>31.62%</t>
  </si>
  <si>
    <t>四川太极高新区中和街道柳荫街药店</t>
  </si>
  <si>
    <t>四川太极成华区万科路药店</t>
  </si>
  <si>
    <t>32.29%</t>
  </si>
  <si>
    <t>四川太极双流县西航港街道锦华路一段药店</t>
  </si>
  <si>
    <t>四川太极高新区大源北街药店</t>
  </si>
  <si>
    <t>四川太极成华区华泰路药店</t>
  </si>
  <si>
    <t>34.23%</t>
  </si>
  <si>
    <t>四川太极新乐中街药店</t>
  </si>
  <si>
    <t>29.18%</t>
  </si>
  <si>
    <t>四川太极锦江区榕声路店</t>
  </si>
  <si>
    <t>35.35%</t>
  </si>
  <si>
    <t>四川太极锦江区水杉街药店</t>
  </si>
  <si>
    <t>33.33%</t>
  </si>
  <si>
    <t>四川太极龙潭西路店</t>
  </si>
  <si>
    <t>33.42%</t>
  </si>
  <si>
    <t>四川太极高新天久北巷药店</t>
  </si>
  <si>
    <t>32.41%</t>
  </si>
  <si>
    <t>成都成汉太极大药房有限公司</t>
  </si>
  <si>
    <t>35.85%</t>
  </si>
  <si>
    <t>四川太极高新区府城大道西段店</t>
  </si>
  <si>
    <t>32.21%</t>
  </si>
  <si>
    <t>四川太极高新区民丰大道西段药店</t>
  </si>
  <si>
    <t>30.68%</t>
  </si>
  <si>
    <t>金马河</t>
  </si>
  <si>
    <t>四川太极武侯区顺和街店</t>
  </si>
  <si>
    <t>西北片区</t>
  </si>
  <si>
    <t>四川太极大药房连锁有限公司武侯区聚萃街药店</t>
  </si>
  <si>
    <t>25.94%</t>
  </si>
  <si>
    <t>四川太极新都区马超东路店</t>
  </si>
  <si>
    <t>四川太极西部店</t>
  </si>
  <si>
    <t>四川太极成华区二环路北四段药店（汇融名城）</t>
  </si>
  <si>
    <t>四川太极青羊区浣花滨河路药店</t>
  </si>
  <si>
    <t>30.55%</t>
  </si>
  <si>
    <t>四川太极清江东路药店</t>
  </si>
  <si>
    <t>四川太极土龙路药店</t>
  </si>
  <si>
    <t>28.67%</t>
  </si>
  <si>
    <t>四川太极新都区新繁镇繁江北路药店</t>
  </si>
  <si>
    <t>29.9%</t>
  </si>
  <si>
    <t>四川太极光华药店</t>
  </si>
  <si>
    <t>28.42%</t>
  </si>
  <si>
    <t>四川太极沙河源药店</t>
  </si>
  <si>
    <t>29.99%</t>
  </si>
  <si>
    <t>四川太极金牛区黄苑东街药店</t>
  </si>
  <si>
    <t>四川太极成华区新怡路店</t>
  </si>
  <si>
    <t>27.48%</t>
  </si>
  <si>
    <t>四川太极金牛区金沙路药店</t>
  </si>
  <si>
    <t>32.16%</t>
  </si>
  <si>
    <t>四川太极枣子巷药店</t>
  </si>
  <si>
    <t>33.09%</t>
  </si>
  <si>
    <t>四川太极金牛区交大路第三药店</t>
  </si>
  <si>
    <t>32.58%</t>
  </si>
  <si>
    <t>四川太极青羊区十二桥药店</t>
  </si>
  <si>
    <t>25.39%</t>
  </si>
  <si>
    <t>四川太极清江东路2药店</t>
  </si>
  <si>
    <t>四川太极光华村街药店</t>
  </si>
  <si>
    <t>32.44%</t>
  </si>
  <si>
    <t>四川太极成华区羊子山西路药店（兴元华盛）</t>
  </si>
  <si>
    <t>31.41%</t>
  </si>
  <si>
    <t>银河北街</t>
  </si>
  <si>
    <t>贝森北路</t>
  </si>
  <si>
    <t>武侯区佳灵路</t>
  </si>
  <si>
    <t>西林一街</t>
  </si>
  <si>
    <t>四川太极旗舰店</t>
  </si>
  <si>
    <t>旗舰片</t>
  </si>
  <si>
    <t>30.51%</t>
  </si>
  <si>
    <t>合计</t>
  </si>
  <si>
    <t>挑战1任务</t>
  </si>
  <si>
    <t>挑战2任务</t>
  </si>
  <si>
    <t>挑战3任务</t>
  </si>
  <si>
    <t>8月日均任务</t>
  </si>
  <si>
    <t>销售任务（31天）</t>
  </si>
  <si>
    <t>毛利额</t>
  </si>
  <si>
    <t>销售任务</t>
  </si>
  <si>
    <t>毛利额任务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</si>
</sst>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16" fillId="19" borderId="9" applyNumberFormat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4" xfId="49" applyNumberFormat="1" applyFont="1" applyFill="1" applyBorder="1" applyAlignment="1">
      <alignment horizontal="center" vertical="center" wrapText="1"/>
    </xf>
    <xf numFmtId="0" fontId="1" fillId="3" borderId="4" xfId="49" applyNumberFormat="1" applyFont="1" applyFill="1" applyBorder="1" applyAlignment="1">
      <alignment horizontal="center" vertical="center" wrapText="1"/>
    </xf>
    <xf numFmtId="0" fontId="1" fillId="4" borderId="4" xfId="49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0" fontId="2" fillId="5" borderId="4" xfId="0" applyNumberFormat="1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.6.26-2018.7.19%20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/>
      <sheetData sheetId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9537</v>
          </cell>
          <cell r="K3">
            <v>141.45</v>
          </cell>
          <cell r="L3">
            <v>1349030.66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  <cell r="I4" t="str">
            <v>刘琴英</v>
          </cell>
          <cell r="J4">
            <v>4887</v>
          </cell>
          <cell r="K4">
            <v>120.89</v>
          </cell>
          <cell r="L4">
            <v>590773.29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</v>
          </cell>
          <cell r="J5">
            <v>4654</v>
          </cell>
          <cell r="K5">
            <v>120.35</v>
          </cell>
          <cell r="L5">
            <v>560123.38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  <cell r="I6" t="str">
            <v>何巍</v>
          </cell>
          <cell r="J6">
            <v>5302</v>
          </cell>
          <cell r="K6">
            <v>105.48</v>
          </cell>
          <cell r="L6">
            <v>559247.45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  <cell r="I7" t="str">
            <v>刘琴英</v>
          </cell>
          <cell r="J7">
            <v>4108</v>
          </cell>
          <cell r="K7">
            <v>118.91</v>
          </cell>
          <cell r="L7">
            <v>488464.93</v>
          </cell>
        </row>
        <row r="8">
          <cell r="D8">
            <v>341</v>
          </cell>
          <cell r="E8" t="str">
            <v>四川太极邛崃中心药店</v>
          </cell>
          <cell r="F8" t="str">
            <v>是</v>
          </cell>
          <cell r="G8">
            <v>235</v>
          </cell>
          <cell r="H8" t="str">
            <v>城郊一片区</v>
          </cell>
          <cell r="I8" t="str">
            <v>周佳玉</v>
          </cell>
          <cell r="J8">
            <v>5360</v>
          </cell>
          <cell r="K8">
            <v>85.85</v>
          </cell>
          <cell r="L8">
            <v>460141.28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谢怡</v>
          </cell>
          <cell r="J9">
            <v>3646</v>
          </cell>
          <cell r="K9">
            <v>103.9</v>
          </cell>
          <cell r="L9">
            <v>378828.46</v>
          </cell>
        </row>
        <row r="10">
          <cell r="D10">
            <v>750</v>
          </cell>
          <cell r="E10" t="str">
            <v>成都成汉太极大药房有限公司</v>
          </cell>
          <cell r="F10" t="str">
            <v/>
          </cell>
          <cell r="G10">
            <v>232</v>
          </cell>
          <cell r="H10" t="str">
            <v>东南片区</v>
          </cell>
          <cell r="I10" t="str">
            <v>谢怡</v>
          </cell>
          <cell r="J10">
            <v>3935</v>
          </cell>
          <cell r="K10">
            <v>77.21</v>
          </cell>
          <cell r="L10">
            <v>303806.99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  <cell r="I11" t="str">
            <v>谢怡</v>
          </cell>
          <cell r="J11">
            <v>4201</v>
          </cell>
          <cell r="K11">
            <v>69.17</v>
          </cell>
          <cell r="L11">
            <v>290584.6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235</v>
          </cell>
          <cell r="H12" t="str">
            <v>城郊一片区</v>
          </cell>
          <cell r="I12" t="str">
            <v>周佳玉</v>
          </cell>
          <cell r="J12">
            <v>2542</v>
          </cell>
          <cell r="K12">
            <v>111.2</v>
          </cell>
          <cell r="L12">
            <v>282665.21</v>
          </cell>
        </row>
        <row r="13">
          <cell r="D13">
            <v>707</v>
          </cell>
          <cell r="E13" t="str">
            <v>四川太极成华区万科路药店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谢怡</v>
          </cell>
          <cell r="J13">
            <v>3739</v>
          </cell>
          <cell r="K13">
            <v>67.24</v>
          </cell>
          <cell r="L13">
            <v>251410.69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谢怡</v>
          </cell>
          <cell r="J14">
            <v>3488</v>
          </cell>
          <cell r="K14">
            <v>71.63</v>
          </cell>
          <cell r="L14">
            <v>249838.09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181</v>
          </cell>
          <cell r="H15" t="str">
            <v>西北片区</v>
          </cell>
          <cell r="I15" t="str">
            <v>刘琴英</v>
          </cell>
          <cell r="J15">
            <v>3995</v>
          </cell>
          <cell r="K15">
            <v>58.9</v>
          </cell>
          <cell r="L15">
            <v>235288.37</v>
          </cell>
        </row>
        <row r="16">
          <cell r="D16">
            <v>345</v>
          </cell>
          <cell r="E16" t="str">
            <v>四川太极交大药店</v>
          </cell>
          <cell r="F16" t="str">
            <v>否</v>
          </cell>
          <cell r="G16">
            <v>261</v>
          </cell>
          <cell r="H16" t="str">
            <v>团购片</v>
          </cell>
          <cell r="I16" t="str">
            <v>王灵</v>
          </cell>
          <cell r="J16">
            <v>21</v>
          </cell>
          <cell r="K16">
            <v>11067.38</v>
          </cell>
          <cell r="L16">
            <v>232414.9</v>
          </cell>
        </row>
        <row r="17">
          <cell r="D17">
            <v>541</v>
          </cell>
          <cell r="E17" t="str">
            <v>四川太极高新区府城大道西段店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谢怡</v>
          </cell>
          <cell r="J17">
            <v>2090</v>
          </cell>
          <cell r="K17">
            <v>109.07</v>
          </cell>
          <cell r="L17">
            <v>227958.4</v>
          </cell>
        </row>
        <row r="18">
          <cell r="D18">
            <v>513</v>
          </cell>
          <cell r="E18" t="str">
            <v>四川太极武侯区顺和街店</v>
          </cell>
          <cell r="F18" t="str">
            <v>否</v>
          </cell>
          <cell r="G18">
            <v>181</v>
          </cell>
          <cell r="H18" t="str">
            <v>西北片区</v>
          </cell>
          <cell r="I18" t="str">
            <v>刘琴英</v>
          </cell>
          <cell r="J18">
            <v>3022</v>
          </cell>
          <cell r="K18">
            <v>74.77</v>
          </cell>
          <cell r="L18">
            <v>225946.96</v>
          </cell>
        </row>
        <row r="19">
          <cell r="D19">
            <v>730</v>
          </cell>
          <cell r="E19" t="str">
            <v>四川太极新都区新繁镇繁江北路药店</v>
          </cell>
          <cell r="F19" t="str">
            <v>否</v>
          </cell>
          <cell r="G19">
            <v>181</v>
          </cell>
          <cell r="H19" t="str">
            <v>西北片区</v>
          </cell>
          <cell r="I19" t="str">
            <v>刘琴英</v>
          </cell>
          <cell r="J19">
            <v>2550</v>
          </cell>
          <cell r="K19">
            <v>86.24</v>
          </cell>
          <cell r="L19">
            <v>219909.21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232</v>
          </cell>
          <cell r="H20" t="str">
            <v>东南片区</v>
          </cell>
          <cell r="I20" t="str">
            <v>谢怡</v>
          </cell>
          <cell r="J20">
            <v>3584</v>
          </cell>
          <cell r="K20">
            <v>60.58</v>
          </cell>
          <cell r="L20">
            <v>217121.06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城中片区</v>
          </cell>
          <cell r="I21" t="str">
            <v>何巍</v>
          </cell>
          <cell r="J21">
            <v>2751</v>
          </cell>
          <cell r="K21">
            <v>78.38</v>
          </cell>
          <cell r="L21">
            <v>215620.88</v>
          </cell>
        </row>
        <row r="22">
          <cell r="D22">
            <v>724</v>
          </cell>
          <cell r="E22" t="str">
            <v>四川太极锦江区观音桥街药店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谢怡</v>
          </cell>
          <cell r="J22">
            <v>3595</v>
          </cell>
          <cell r="K22">
            <v>58.88</v>
          </cell>
          <cell r="L22">
            <v>211674.2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西北片区</v>
          </cell>
          <cell r="I23" t="str">
            <v>刘琴英</v>
          </cell>
          <cell r="J23">
            <v>3065</v>
          </cell>
          <cell r="K23">
            <v>67.01</v>
          </cell>
          <cell r="L23">
            <v>205370.77</v>
          </cell>
        </row>
        <row r="24">
          <cell r="D24">
            <v>726</v>
          </cell>
          <cell r="E24" t="str">
            <v>四川太极金牛区交大路第三药店</v>
          </cell>
          <cell r="F24" t="str">
            <v>否</v>
          </cell>
          <cell r="G24">
            <v>181</v>
          </cell>
          <cell r="H24" t="str">
            <v>西北片区</v>
          </cell>
          <cell r="I24" t="str">
            <v>刘琴英</v>
          </cell>
          <cell r="J24">
            <v>2662</v>
          </cell>
          <cell r="K24">
            <v>76.82</v>
          </cell>
          <cell r="L24">
            <v>204506.24</v>
          </cell>
        </row>
        <row r="25">
          <cell r="D25">
            <v>365</v>
          </cell>
          <cell r="E25" t="str">
            <v>四川太极光华村街药店</v>
          </cell>
          <cell r="F25" t="str">
            <v>是</v>
          </cell>
          <cell r="G25">
            <v>181</v>
          </cell>
          <cell r="H25" t="str">
            <v>西北片区</v>
          </cell>
          <cell r="I25" t="str">
            <v>刘琴英</v>
          </cell>
          <cell r="J25">
            <v>2628</v>
          </cell>
          <cell r="K25">
            <v>76.85</v>
          </cell>
          <cell r="L25">
            <v>201959.48</v>
          </cell>
        </row>
        <row r="26">
          <cell r="D26">
            <v>329</v>
          </cell>
          <cell r="E26" t="str">
            <v>四川太极温江店</v>
          </cell>
          <cell r="F26" t="str">
            <v>是</v>
          </cell>
          <cell r="G26">
            <v>233</v>
          </cell>
          <cell r="H26" t="str">
            <v>城郊二片区</v>
          </cell>
          <cell r="I26" t="str">
            <v>苗凯</v>
          </cell>
          <cell r="J26">
            <v>1554</v>
          </cell>
          <cell r="K26">
            <v>129.9</v>
          </cell>
          <cell r="L26">
            <v>201865.15</v>
          </cell>
        </row>
        <row r="27">
          <cell r="D27">
            <v>742</v>
          </cell>
          <cell r="E27" t="str">
            <v>四川太极锦江区庆云南街药店</v>
          </cell>
          <cell r="F27" t="str">
            <v/>
          </cell>
          <cell r="G27">
            <v>23</v>
          </cell>
          <cell r="H27" t="str">
            <v>城中片区</v>
          </cell>
          <cell r="I27" t="str">
            <v>何巍</v>
          </cell>
          <cell r="J27">
            <v>2126</v>
          </cell>
          <cell r="K27">
            <v>94.73</v>
          </cell>
          <cell r="L27">
            <v>201393.51</v>
          </cell>
        </row>
        <row r="28">
          <cell r="D28">
            <v>308</v>
          </cell>
          <cell r="E28" t="str">
            <v>四川太极红星店</v>
          </cell>
          <cell r="F28" t="str">
            <v>是</v>
          </cell>
          <cell r="G28">
            <v>23</v>
          </cell>
          <cell r="H28" t="str">
            <v>城中片区</v>
          </cell>
          <cell r="I28" t="str">
            <v>何巍</v>
          </cell>
          <cell r="J28">
            <v>2484</v>
          </cell>
          <cell r="K28">
            <v>80.34</v>
          </cell>
          <cell r="L28">
            <v>199563.99</v>
          </cell>
        </row>
        <row r="29">
          <cell r="D29">
            <v>514</v>
          </cell>
          <cell r="E29" t="str">
            <v>四川太极新津邓双镇岷江店</v>
          </cell>
          <cell r="F29" t="str">
            <v>否</v>
          </cell>
          <cell r="G29">
            <v>235</v>
          </cell>
          <cell r="H29" t="str">
            <v>城郊一片区</v>
          </cell>
          <cell r="I29" t="str">
            <v>周佳玉</v>
          </cell>
          <cell r="J29">
            <v>3125</v>
          </cell>
          <cell r="K29">
            <v>63.08</v>
          </cell>
          <cell r="L29">
            <v>197134.94</v>
          </cell>
        </row>
        <row r="30">
          <cell r="D30">
            <v>377</v>
          </cell>
          <cell r="E30" t="str">
            <v>四川太极新园大道药店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谢怡</v>
          </cell>
          <cell r="J30">
            <v>3146</v>
          </cell>
          <cell r="K30">
            <v>61.28</v>
          </cell>
          <cell r="L30">
            <v>192787.55</v>
          </cell>
        </row>
        <row r="31">
          <cell r="D31">
            <v>754</v>
          </cell>
          <cell r="E31" t="str">
            <v>四川太极崇州市崇阳镇尚贤坊街药店</v>
          </cell>
          <cell r="F31" t="str">
            <v/>
          </cell>
          <cell r="G31">
            <v>233</v>
          </cell>
          <cell r="H31" t="str">
            <v>城郊二片区</v>
          </cell>
          <cell r="I31" t="str">
            <v>苗凯</v>
          </cell>
          <cell r="J31">
            <v>3104</v>
          </cell>
          <cell r="K31">
            <v>60.52</v>
          </cell>
          <cell r="L31">
            <v>187857.44</v>
          </cell>
        </row>
        <row r="32">
          <cell r="D32">
            <v>54</v>
          </cell>
          <cell r="E32" t="str">
            <v>四川太极怀远店</v>
          </cell>
          <cell r="F32" t="str">
            <v>是</v>
          </cell>
          <cell r="G32">
            <v>233</v>
          </cell>
          <cell r="H32" t="str">
            <v>城郊二片区</v>
          </cell>
          <cell r="I32" t="str">
            <v>苗凯</v>
          </cell>
          <cell r="J32">
            <v>2163</v>
          </cell>
          <cell r="K32">
            <v>86.55</v>
          </cell>
          <cell r="L32">
            <v>187199.55</v>
          </cell>
        </row>
        <row r="33">
          <cell r="D33">
            <v>744</v>
          </cell>
          <cell r="E33" t="str">
            <v>四川太极武侯区科华街药店</v>
          </cell>
          <cell r="F33" t="str">
            <v/>
          </cell>
          <cell r="G33">
            <v>23</v>
          </cell>
          <cell r="H33" t="str">
            <v>城中片区</v>
          </cell>
          <cell r="I33" t="str">
            <v>何巍</v>
          </cell>
          <cell r="J33">
            <v>2528</v>
          </cell>
          <cell r="K33">
            <v>72.73</v>
          </cell>
          <cell r="L33">
            <v>183856.08</v>
          </cell>
        </row>
        <row r="34">
          <cell r="D34">
            <v>709</v>
          </cell>
          <cell r="E34" t="str">
            <v>四川太极新都区马超东路店</v>
          </cell>
          <cell r="F34" t="str">
            <v>否</v>
          </cell>
          <cell r="G34">
            <v>181</v>
          </cell>
          <cell r="H34" t="str">
            <v>西北片区</v>
          </cell>
          <cell r="I34" t="str">
            <v>刘琴英</v>
          </cell>
          <cell r="J34">
            <v>2670</v>
          </cell>
          <cell r="K34">
            <v>68.31</v>
          </cell>
          <cell r="L34">
            <v>182380.41</v>
          </cell>
        </row>
        <row r="35">
          <cell r="D35">
            <v>355</v>
          </cell>
          <cell r="E35" t="str">
            <v>四川太极双林路药店</v>
          </cell>
          <cell r="F35" t="str">
            <v>是</v>
          </cell>
          <cell r="G35">
            <v>23</v>
          </cell>
          <cell r="H35" t="str">
            <v>城中片区</v>
          </cell>
          <cell r="I35" t="str">
            <v>何巍</v>
          </cell>
          <cell r="J35">
            <v>2414</v>
          </cell>
          <cell r="K35">
            <v>73.86</v>
          </cell>
          <cell r="L35">
            <v>178304.42</v>
          </cell>
        </row>
        <row r="36">
          <cell r="D36">
            <v>578</v>
          </cell>
          <cell r="E36" t="str">
            <v>四川太极成华区华油路药店</v>
          </cell>
          <cell r="F36" t="str">
            <v>否</v>
          </cell>
          <cell r="G36">
            <v>23</v>
          </cell>
          <cell r="H36" t="str">
            <v>城中片区</v>
          </cell>
          <cell r="I36" t="str">
            <v>何巍</v>
          </cell>
          <cell r="J36">
            <v>2975</v>
          </cell>
          <cell r="K36">
            <v>59.74</v>
          </cell>
          <cell r="L36">
            <v>177733.77</v>
          </cell>
        </row>
        <row r="37">
          <cell r="D37">
            <v>747</v>
          </cell>
          <cell r="E37" t="str">
            <v>四川太极郫县郫筒镇一环路东南段药店</v>
          </cell>
          <cell r="F37" t="str">
            <v/>
          </cell>
          <cell r="G37">
            <v>23</v>
          </cell>
          <cell r="H37" t="str">
            <v>城中片区</v>
          </cell>
          <cell r="I37" t="str">
            <v>何巍</v>
          </cell>
          <cell r="J37">
            <v>1667</v>
          </cell>
          <cell r="K37">
            <v>101.97</v>
          </cell>
          <cell r="L37">
            <v>169991.91</v>
          </cell>
        </row>
        <row r="38">
          <cell r="D38">
            <v>391</v>
          </cell>
          <cell r="E38" t="str">
            <v>四川太极金丝街药店</v>
          </cell>
          <cell r="F38" t="str">
            <v>否</v>
          </cell>
          <cell r="G38">
            <v>23</v>
          </cell>
          <cell r="H38" t="str">
            <v>城中片区</v>
          </cell>
          <cell r="I38" t="str">
            <v>何巍</v>
          </cell>
          <cell r="J38">
            <v>2306</v>
          </cell>
          <cell r="K38">
            <v>70.44</v>
          </cell>
          <cell r="L38">
            <v>162430.96</v>
          </cell>
        </row>
        <row r="39">
          <cell r="D39">
            <v>357</v>
          </cell>
          <cell r="E39" t="str">
            <v>四川太极清江东路药店</v>
          </cell>
          <cell r="F39" t="str">
            <v>否</v>
          </cell>
          <cell r="G39">
            <v>181</v>
          </cell>
          <cell r="H39" t="str">
            <v>西北片区</v>
          </cell>
          <cell r="I39" t="str">
            <v>刘琴英</v>
          </cell>
          <cell r="J39">
            <v>1893</v>
          </cell>
          <cell r="K39">
            <v>84.84</v>
          </cell>
          <cell r="L39">
            <v>160608.33</v>
          </cell>
        </row>
        <row r="40">
          <cell r="D40">
            <v>598</v>
          </cell>
          <cell r="E40" t="str">
            <v>四川太极锦江区水杉街药店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谢怡</v>
          </cell>
          <cell r="J40">
            <v>2242</v>
          </cell>
          <cell r="K40">
            <v>68.91</v>
          </cell>
          <cell r="L40">
            <v>154486.85</v>
          </cell>
        </row>
        <row r="41">
          <cell r="D41">
            <v>311</v>
          </cell>
          <cell r="E41" t="str">
            <v>四川太极西部店</v>
          </cell>
          <cell r="F41" t="str">
            <v>是</v>
          </cell>
          <cell r="G41">
            <v>181</v>
          </cell>
          <cell r="H41" t="str">
            <v>西北片区</v>
          </cell>
          <cell r="I41" t="str">
            <v>刘琴英</v>
          </cell>
          <cell r="J41">
            <v>726</v>
          </cell>
          <cell r="K41">
            <v>209.87</v>
          </cell>
          <cell r="L41">
            <v>152367.17</v>
          </cell>
        </row>
        <row r="42">
          <cell r="D42">
            <v>399</v>
          </cell>
          <cell r="E42" t="str">
            <v>四川太极高新天久北巷药店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谢怡</v>
          </cell>
          <cell r="J42">
            <v>2017</v>
          </cell>
          <cell r="K42">
            <v>75.48</v>
          </cell>
          <cell r="L42">
            <v>152248.2</v>
          </cell>
        </row>
        <row r="43">
          <cell r="D43">
            <v>349</v>
          </cell>
          <cell r="E43" t="str">
            <v>四川太极人民中路店</v>
          </cell>
          <cell r="F43" t="str">
            <v>否</v>
          </cell>
          <cell r="G43">
            <v>23</v>
          </cell>
          <cell r="H43" t="str">
            <v>城中片区</v>
          </cell>
          <cell r="I43" t="str">
            <v>何巍</v>
          </cell>
          <cell r="J43">
            <v>2124</v>
          </cell>
          <cell r="K43">
            <v>70.53</v>
          </cell>
          <cell r="L43">
            <v>149814.07</v>
          </cell>
        </row>
        <row r="44">
          <cell r="D44">
            <v>746</v>
          </cell>
          <cell r="E44" t="str">
            <v>四川太极大邑县晋原镇内蒙古大道桃源药店</v>
          </cell>
          <cell r="F44" t="str">
            <v>否</v>
          </cell>
          <cell r="G44">
            <v>235</v>
          </cell>
          <cell r="H44" t="str">
            <v>城郊一片区</v>
          </cell>
          <cell r="I44" t="str">
            <v>周佳玉</v>
          </cell>
          <cell r="J44">
            <v>2478</v>
          </cell>
          <cell r="K44">
            <v>59.64</v>
          </cell>
          <cell r="L44">
            <v>147799.86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谢怡</v>
          </cell>
          <cell r="J45">
            <v>2522</v>
          </cell>
          <cell r="K45">
            <v>58.46</v>
          </cell>
          <cell r="L45">
            <v>147435.01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西北片区</v>
          </cell>
          <cell r="I46" t="str">
            <v>刘琴英</v>
          </cell>
          <cell r="J46">
            <v>2283</v>
          </cell>
          <cell r="K46">
            <v>63.61</v>
          </cell>
          <cell r="L46">
            <v>145219.99</v>
          </cell>
        </row>
        <row r="47">
          <cell r="D47">
            <v>515</v>
          </cell>
          <cell r="E47" t="str">
            <v>四川太极成华区崔家店路药店</v>
          </cell>
          <cell r="F47" t="str">
            <v>否</v>
          </cell>
          <cell r="G47">
            <v>23</v>
          </cell>
          <cell r="H47" t="str">
            <v>城中片区</v>
          </cell>
          <cell r="I47" t="str">
            <v>何巍</v>
          </cell>
          <cell r="J47">
            <v>2505</v>
          </cell>
          <cell r="K47">
            <v>57.19</v>
          </cell>
          <cell r="L47">
            <v>143254.94</v>
          </cell>
        </row>
        <row r="48">
          <cell r="D48">
            <v>511</v>
          </cell>
          <cell r="E48" t="str">
            <v>四川太极成华杉板桥南一路店</v>
          </cell>
          <cell r="F48" t="str">
            <v>否</v>
          </cell>
          <cell r="G48">
            <v>23</v>
          </cell>
          <cell r="H48" t="str">
            <v>城中片区</v>
          </cell>
          <cell r="I48" t="str">
            <v>何巍</v>
          </cell>
          <cell r="J48">
            <v>2095</v>
          </cell>
          <cell r="K48">
            <v>65.58</v>
          </cell>
          <cell r="L48">
            <v>137384.32</v>
          </cell>
        </row>
        <row r="49">
          <cell r="D49">
            <v>367</v>
          </cell>
          <cell r="E49" t="str">
            <v>四川太极金带街药店</v>
          </cell>
          <cell r="F49" t="str">
            <v>否</v>
          </cell>
          <cell r="G49">
            <v>233</v>
          </cell>
          <cell r="H49" t="str">
            <v>城郊二片区</v>
          </cell>
          <cell r="I49" t="str">
            <v>苗凯</v>
          </cell>
          <cell r="J49">
            <v>2292</v>
          </cell>
          <cell r="K49">
            <v>59.73</v>
          </cell>
          <cell r="L49">
            <v>136909.35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  <cell r="I50" t="str">
            <v>苗凯</v>
          </cell>
          <cell r="J50">
            <v>1890</v>
          </cell>
          <cell r="K50">
            <v>71.94</v>
          </cell>
          <cell r="L50">
            <v>135966.88</v>
          </cell>
        </row>
        <row r="51">
          <cell r="D51">
            <v>572</v>
          </cell>
          <cell r="E51" t="str">
            <v>四川太极郫县郫筒镇东大街药店</v>
          </cell>
          <cell r="F51" t="str">
            <v>否</v>
          </cell>
          <cell r="G51">
            <v>23</v>
          </cell>
          <cell r="H51" t="str">
            <v>城中片区</v>
          </cell>
          <cell r="I51" t="str">
            <v>何巍</v>
          </cell>
          <cell r="J51">
            <v>1769</v>
          </cell>
          <cell r="K51">
            <v>75.75</v>
          </cell>
          <cell r="L51">
            <v>134009.77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  <cell r="I52" t="str">
            <v>苗凯</v>
          </cell>
          <cell r="J52">
            <v>1570</v>
          </cell>
          <cell r="K52">
            <v>81.92</v>
          </cell>
          <cell r="L52">
            <v>128613.5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  <cell r="I53" t="str">
            <v>苗凯</v>
          </cell>
          <cell r="J53">
            <v>1184</v>
          </cell>
          <cell r="K53">
            <v>107.09</v>
          </cell>
          <cell r="L53">
            <v>126795.06</v>
          </cell>
        </row>
        <row r="54">
          <cell r="D54">
            <v>347</v>
          </cell>
          <cell r="E54" t="str">
            <v>四川太极清江东路2药店</v>
          </cell>
          <cell r="F54" t="str">
            <v>是</v>
          </cell>
          <cell r="G54">
            <v>181</v>
          </cell>
          <cell r="H54" t="str">
            <v>西北片区</v>
          </cell>
          <cell r="I54" t="str">
            <v>刘琴英</v>
          </cell>
          <cell r="J54">
            <v>1663</v>
          </cell>
          <cell r="K54">
            <v>71.06</v>
          </cell>
          <cell r="L54">
            <v>118177.94</v>
          </cell>
        </row>
        <row r="55">
          <cell r="D55">
            <v>585</v>
          </cell>
          <cell r="E55" t="str">
            <v>四川太极成华区羊子山西路药店（兴元华盛）</v>
          </cell>
          <cell r="F55" t="str">
            <v>否</v>
          </cell>
          <cell r="G55">
            <v>181</v>
          </cell>
          <cell r="H55" t="str">
            <v>西北片区</v>
          </cell>
          <cell r="I55" t="str">
            <v>刘琴英</v>
          </cell>
          <cell r="J55">
            <v>1510</v>
          </cell>
          <cell r="K55">
            <v>78.08</v>
          </cell>
          <cell r="L55">
            <v>117907.02</v>
          </cell>
        </row>
        <row r="56">
          <cell r="D56">
            <v>584</v>
          </cell>
          <cell r="E56" t="str">
            <v>四川太极高新区中和街道柳荫街药店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谢怡</v>
          </cell>
          <cell r="J56">
            <v>1602</v>
          </cell>
          <cell r="K56">
            <v>71.68</v>
          </cell>
          <cell r="L56">
            <v>114835.27</v>
          </cell>
        </row>
        <row r="57">
          <cell r="D57">
            <v>721</v>
          </cell>
          <cell r="E57" t="str">
            <v>四川太极邛崃市临邛镇洪川小区药店</v>
          </cell>
          <cell r="F57" t="str">
            <v>否</v>
          </cell>
          <cell r="G57">
            <v>235</v>
          </cell>
          <cell r="H57" t="str">
            <v>城郊一片区</v>
          </cell>
          <cell r="I57" t="str">
            <v>周佳玉</v>
          </cell>
          <cell r="J57">
            <v>2103</v>
          </cell>
          <cell r="K57">
            <v>54.06</v>
          </cell>
          <cell r="L57">
            <v>113687.19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  <cell r="I58" t="str">
            <v>刘琴英</v>
          </cell>
          <cell r="J58">
            <v>1994</v>
          </cell>
          <cell r="K58">
            <v>56.08</v>
          </cell>
          <cell r="L58">
            <v>111817.22</v>
          </cell>
        </row>
        <row r="59">
          <cell r="D59">
            <v>748</v>
          </cell>
          <cell r="E59" t="str">
            <v>四川太极大邑县晋原镇东街药店</v>
          </cell>
          <cell r="F59" t="str">
            <v/>
          </cell>
          <cell r="G59">
            <v>235</v>
          </cell>
          <cell r="H59" t="str">
            <v>城郊一片区</v>
          </cell>
          <cell r="I59" t="str">
            <v>周佳玉</v>
          </cell>
          <cell r="J59">
            <v>1481</v>
          </cell>
          <cell r="K59">
            <v>72.55</v>
          </cell>
          <cell r="L59">
            <v>107446.19</v>
          </cell>
        </row>
        <row r="60">
          <cell r="D60">
            <v>745</v>
          </cell>
          <cell r="E60" t="str">
            <v>四川太极金牛区金沙路药店</v>
          </cell>
          <cell r="F60" t="str">
            <v/>
          </cell>
          <cell r="G60">
            <v>181</v>
          </cell>
          <cell r="H60" t="str">
            <v>西北片区</v>
          </cell>
          <cell r="I60" t="str">
            <v>刘琴英</v>
          </cell>
          <cell r="J60">
            <v>1672</v>
          </cell>
          <cell r="K60">
            <v>63.7</v>
          </cell>
          <cell r="L60">
            <v>106499.62</v>
          </cell>
        </row>
        <row r="61">
          <cell r="D61">
            <v>591</v>
          </cell>
          <cell r="E61" t="str">
            <v>四川太极邛崃市临邛镇长安大道药店</v>
          </cell>
          <cell r="F61" t="str">
            <v>否</v>
          </cell>
          <cell r="G61">
            <v>235</v>
          </cell>
          <cell r="H61" t="str">
            <v>城郊一片区</v>
          </cell>
          <cell r="I61" t="str">
            <v>周佳玉</v>
          </cell>
          <cell r="J61">
            <v>1488</v>
          </cell>
          <cell r="K61">
            <v>71.09</v>
          </cell>
          <cell r="L61">
            <v>105778.84</v>
          </cell>
        </row>
        <row r="62">
          <cell r="D62">
            <v>717</v>
          </cell>
          <cell r="E62" t="str">
            <v>四川太极大邑县晋原镇通达东路五段药店</v>
          </cell>
          <cell r="F62" t="str">
            <v>否</v>
          </cell>
          <cell r="G62">
            <v>235</v>
          </cell>
          <cell r="H62" t="str">
            <v>城郊一片区</v>
          </cell>
          <cell r="I62" t="str">
            <v>周佳玉</v>
          </cell>
          <cell r="J62">
            <v>1599</v>
          </cell>
          <cell r="K62">
            <v>65.91</v>
          </cell>
          <cell r="L62">
            <v>105387.86</v>
          </cell>
        </row>
        <row r="63">
          <cell r="D63">
            <v>573</v>
          </cell>
          <cell r="E63" t="str">
            <v>四川太极双流县西航港街道锦华路一段药店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谢怡</v>
          </cell>
          <cell r="J63">
            <v>1802</v>
          </cell>
          <cell r="K63">
            <v>57.29</v>
          </cell>
          <cell r="L63">
            <v>103237.29</v>
          </cell>
        </row>
        <row r="64">
          <cell r="D64">
            <v>351</v>
          </cell>
          <cell r="E64" t="str">
            <v>四川太极都江堰药店</v>
          </cell>
          <cell r="F64" t="str">
            <v>是</v>
          </cell>
          <cell r="G64">
            <v>233</v>
          </cell>
          <cell r="H64" t="str">
            <v>城郊二片区</v>
          </cell>
          <cell r="I64" t="str">
            <v>苗凯</v>
          </cell>
          <cell r="J64">
            <v>1237</v>
          </cell>
          <cell r="K64">
            <v>80.58</v>
          </cell>
          <cell r="L64">
            <v>99676.31</v>
          </cell>
        </row>
        <row r="65">
          <cell r="D65">
            <v>716</v>
          </cell>
          <cell r="E65" t="str">
            <v>四川太极大邑县沙渠镇方圆路药店</v>
          </cell>
          <cell r="F65" t="str">
            <v>否</v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1123</v>
          </cell>
          <cell r="K65">
            <v>86.74</v>
          </cell>
          <cell r="L65">
            <v>97407.26</v>
          </cell>
        </row>
        <row r="66">
          <cell r="D66">
            <v>733</v>
          </cell>
          <cell r="E66" t="str">
            <v>四川太极双流区东升街道三强西路药店</v>
          </cell>
          <cell r="F66" t="str">
            <v>否</v>
          </cell>
          <cell r="G66">
            <v>232</v>
          </cell>
          <cell r="H66" t="str">
            <v>东南片区</v>
          </cell>
          <cell r="I66" t="str">
            <v>谢怡</v>
          </cell>
          <cell r="J66">
            <v>1517</v>
          </cell>
          <cell r="K66">
            <v>64.1</v>
          </cell>
          <cell r="L66">
            <v>97245.52</v>
          </cell>
        </row>
        <row r="67">
          <cell r="D67">
            <v>101453</v>
          </cell>
          <cell r="E67" t="str">
            <v>四川太极温江区公平街道江安路药店</v>
          </cell>
          <cell r="F67" t="str">
            <v/>
          </cell>
          <cell r="G67">
            <v>233</v>
          </cell>
          <cell r="H67" t="str">
            <v>城郊二片区</v>
          </cell>
          <cell r="I67" t="str">
            <v>苗凯</v>
          </cell>
          <cell r="J67">
            <v>1493</v>
          </cell>
          <cell r="K67">
            <v>64.12</v>
          </cell>
          <cell r="L67">
            <v>95734.02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  <cell r="I68" t="str">
            <v>刘琴英</v>
          </cell>
          <cell r="J68">
            <v>1623</v>
          </cell>
          <cell r="K68">
            <v>58.06</v>
          </cell>
          <cell r="L68">
            <v>94237.06</v>
          </cell>
        </row>
        <row r="69">
          <cell r="D69">
            <v>743</v>
          </cell>
          <cell r="E69" t="str">
            <v>四川太极成华区万宇路药店</v>
          </cell>
          <cell r="F69" t="str">
            <v/>
          </cell>
          <cell r="G69">
            <v>232</v>
          </cell>
          <cell r="H69" t="str">
            <v>东南片区</v>
          </cell>
          <cell r="I69" t="str">
            <v>谢怡</v>
          </cell>
          <cell r="J69">
            <v>1811</v>
          </cell>
          <cell r="K69">
            <v>51.83</v>
          </cell>
          <cell r="L69">
            <v>93860.44</v>
          </cell>
        </row>
        <row r="70">
          <cell r="D70">
            <v>549</v>
          </cell>
          <cell r="E70" t="str">
            <v>四川太极大邑县晋源镇东壕沟段药店</v>
          </cell>
          <cell r="F70" t="str">
            <v>否</v>
          </cell>
          <cell r="G70">
            <v>235</v>
          </cell>
          <cell r="H70" t="str">
            <v>城郊一片区</v>
          </cell>
          <cell r="I70" t="str">
            <v>周佳玉</v>
          </cell>
          <cell r="J70">
            <v>1199</v>
          </cell>
          <cell r="K70">
            <v>77.54</v>
          </cell>
          <cell r="L70">
            <v>92971.65</v>
          </cell>
        </row>
        <row r="71">
          <cell r="D71">
            <v>339</v>
          </cell>
          <cell r="E71" t="str">
            <v>四川太极沙河源药店</v>
          </cell>
          <cell r="F71" t="str">
            <v>是</v>
          </cell>
          <cell r="G71">
            <v>181</v>
          </cell>
          <cell r="H71" t="str">
            <v>西北片区</v>
          </cell>
          <cell r="I71" t="str">
            <v>刘琴英</v>
          </cell>
          <cell r="J71">
            <v>1303</v>
          </cell>
          <cell r="K71">
            <v>70.61</v>
          </cell>
          <cell r="L71">
            <v>92005.5</v>
          </cell>
        </row>
        <row r="72">
          <cell r="D72">
            <v>539</v>
          </cell>
          <cell r="E72" t="str">
            <v>四川太极大邑县晋原镇子龙路店</v>
          </cell>
          <cell r="F72" t="str">
            <v>否</v>
          </cell>
          <cell r="G72">
            <v>235</v>
          </cell>
          <cell r="H72" t="str">
            <v>城郊一片区</v>
          </cell>
          <cell r="I72" t="str">
            <v>周佳玉</v>
          </cell>
          <cell r="J72">
            <v>1299</v>
          </cell>
          <cell r="K72">
            <v>70</v>
          </cell>
          <cell r="L72">
            <v>90928.85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  <cell r="I73" t="str">
            <v>刘琴英</v>
          </cell>
          <cell r="J73">
            <v>1230</v>
          </cell>
          <cell r="K73">
            <v>73.42</v>
          </cell>
          <cell r="L73">
            <v>90311.11</v>
          </cell>
        </row>
        <row r="74">
          <cell r="D74">
            <v>723</v>
          </cell>
          <cell r="E74" t="str">
            <v>四川太极锦江区柳翠路药店</v>
          </cell>
          <cell r="F74" t="str">
            <v>否</v>
          </cell>
          <cell r="G74">
            <v>23</v>
          </cell>
          <cell r="H74" t="str">
            <v>城中片区</v>
          </cell>
          <cell r="I74" t="str">
            <v>何巍</v>
          </cell>
          <cell r="J74">
            <v>1628</v>
          </cell>
          <cell r="K74">
            <v>55.47</v>
          </cell>
          <cell r="L74">
            <v>90310.97</v>
          </cell>
        </row>
        <row r="75">
          <cell r="D75">
            <v>738</v>
          </cell>
          <cell r="E75" t="str">
            <v>四川太极都江堰市蒲阳路药店</v>
          </cell>
          <cell r="F75" t="str">
            <v>否</v>
          </cell>
          <cell r="G75">
            <v>233</v>
          </cell>
          <cell r="H75" t="str">
            <v>城郊二片区</v>
          </cell>
          <cell r="I75" t="str">
            <v>苗凯</v>
          </cell>
          <cell r="J75">
            <v>1216</v>
          </cell>
          <cell r="K75">
            <v>73.45</v>
          </cell>
          <cell r="L75">
            <v>89318.23</v>
          </cell>
        </row>
        <row r="76">
          <cell r="D76">
            <v>102565</v>
          </cell>
          <cell r="E76" t="str">
            <v>四川太极武侯区佳灵路药店</v>
          </cell>
          <cell r="F76" t="str">
            <v/>
          </cell>
          <cell r="G76">
            <v>181</v>
          </cell>
          <cell r="H76" t="str">
            <v>西北片区</v>
          </cell>
          <cell r="I76" t="str">
            <v>刘琴英</v>
          </cell>
          <cell r="J76">
            <v>1330</v>
          </cell>
          <cell r="K76">
            <v>66.65</v>
          </cell>
          <cell r="L76">
            <v>88650.52</v>
          </cell>
        </row>
        <row r="77">
          <cell r="D77">
            <v>740</v>
          </cell>
          <cell r="E77" t="str">
            <v>四川太极成华区华康路药店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谢怡</v>
          </cell>
          <cell r="J77">
            <v>1507</v>
          </cell>
          <cell r="K77">
            <v>57.97</v>
          </cell>
          <cell r="L77">
            <v>87359.98</v>
          </cell>
        </row>
        <row r="78">
          <cell r="D78">
            <v>732</v>
          </cell>
          <cell r="E78" t="str">
            <v>四川太极邛崃市羊安镇永康大道药店</v>
          </cell>
          <cell r="F78" t="str">
            <v>否</v>
          </cell>
          <cell r="G78">
            <v>235</v>
          </cell>
          <cell r="H78" t="str">
            <v>城郊一片区</v>
          </cell>
          <cell r="I78" t="str">
            <v>周佳玉</v>
          </cell>
          <cell r="J78">
            <v>1062</v>
          </cell>
          <cell r="K78">
            <v>79.3</v>
          </cell>
          <cell r="L78">
            <v>84216.49</v>
          </cell>
        </row>
        <row r="79">
          <cell r="D79">
            <v>753</v>
          </cell>
          <cell r="E79" t="str">
            <v>四川太极锦江区合欢树街药店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谢怡</v>
          </cell>
          <cell r="J79">
            <v>947</v>
          </cell>
          <cell r="K79">
            <v>86.81</v>
          </cell>
          <cell r="L79">
            <v>82210.81</v>
          </cell>
        </row>
        <row r="80">
          <cell r="D80">
            <v>56</v>
          </cell>
          <cell r="E80" t="str">
            <v>四川太极三江店</v>
          </cell>
          <cell r="F80" t="str">
            <v>是</v>
          </cell>
          <cell r="G80">
            <v>233</v>
          </cell>
          <cell r="H80" t="str">
            <v>城郊二片区</v>
          </cell>
          <cell r="I80" t="str">
            <v>苗凯</v>
          </cell>
          <cell r="J80">
            <v>1160</v>
          </cell>
          <cell r="K80">
            <v>69.62</v>
          </cell>
          <cell r="L80">
            <v>80761.84</v>
          </cell>
        </row>
        <row r="81">
          <cell r="D81">
            <v>720</v>
          </cell>
          <cell r="E81" t="str">
            <v>四川太极大邑县新场镇文昌街药店</v>
          </cell>
          <cell r="F81" t="str">
            <v>否</v>
          </cell>
          <cell r="G81">
            <v>235</v>
          </cell>
          <cell r="H81" t="str">
            <v>城郊一片区</v>
          </cell>
          <cell r="I81" t="str">
            <v>周佳玉</v>
          </cell>
          <cell r="J81">
            <v>1195</v>
          </cell>
          <cell r="K81">
            <v>65.85</v>
          </cell>
          <cell r="L81">
            <v>78685.38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  <cell r="I82" t="str">
            <v>周佳玉</v>
          </cell>
          <cell r="J82">
            <v>1199</v>
          </cell>
          <cell r="K82">
            <v>63.8</v>
          </cell>
          <cell r="L82">
            <v>76490.26</v>
          </cell>
        </row>
        <row r="83">
          <cell r="D83">
            <v>710</v>
          </cell>
          <cell r="E83" t="str">
            <v>四川太极都江堰市蒲阳镇堰问道西路药店</v>
          </cell>
          <cell r="F83" t="str">
            <v>否</v>
          </cell>
          <cell r="G83">
            <v>233</v>
          </cell>
          <cell r="H83" t="str">
            <v>城郊二片区</v>
          </cell>
          <cell r="I83" t="str">
            <v>苗凯</v>
          </cell>
          <cell r="J83">
            <v>1233</v>
          </cell>
          <cell r="K83">
            <v>61.84</v>
          </cell>
          <cell r="L83">
            <v>76254.13</v>
          </cell>
        </row>
        <row r="84">
          <cell r="D84">
            <v>706</v>
          </cell>
          <cell r="E84" t="str">
            <v>四川太极都江堰幸福镇翔凤路药店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1168</v>
          </cell>
          <cell r="K84">
            <v>62.05</v>
          </cell>
          <cell r="L84">
            <v>72479.43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  <cell r="I85" t="str">
            <v>周佳玉</v>
          </cell>
          <cell r="J85">
            <v>1371</v>
          </cell>
          <cell r="K85">
            <v>51.56</v>
          </cell>
          <cell r="L85">
            <v>70688.34</v>
          </cell>
        </row>
        <row r="86">
          <cell r="D86">
            <v>545</v>
          </cell>
          <cell r="E86" t="str">
            <v>四川太极龙潭西路店</v>
          </cell>
          <cell r="F86" t="str">
            <v>是</v>
          </cell>
          <cell r="G86">
            <v>232</v>
          </cell>
          <cell r="H86" t="str">
            <v>东南片区</v>
          </cell>
          <cell r="I86" t="str">
            <v>谢怡</v>
          </cell>
          <cell r="J86">
            <v>1122</v>
          </cell>
          <cell r="K86">
            <v>61.67</v>
          </cell>
          <cell r="L86">
            <v>69189.68</v>
          </cell>
        </row>
        <row r="87">
          <cell r="D87">
            <v>718</v>
          </cell>
          <cell r="E87" t="str">
            <v>四川太极龙泉驿区龙泉街道驿生路药店</v>
          </cell>
          <cell r="F87" t="str">
            <v>否</v>
          </cell>
          <cell r="G87">
            <v>23</v>
          </cell>
          <cell r="H87" t="str">
            <v>城中片区</v>
          </cell>
          <cell r="I87" t="str">
            <v>何巍</v>
          </cell>
          <cell r="J87">
            <v>766</v>
          </cell>
          <cell r="K87">
            <v>83.75</v>
          </cell>
          <cell r="L87">
            <v>64153.38</v>
          </cell>
        </row>
        <row r="88">
          <cell r="D88">
            <v>102934</v>
          </cell>
          <cell r="E88" t="str">
            <v>四川太极大药房连锁有限公司金牛区银河北街药店</v>
          </cell>
          <cell r="F88" t="str">
            <v/>
          </cell>
          <cell r="G88">
            <v>181</v>
          </cell>
          <cell r="H88" t="str">
            <v>西北片区</v>
          </cell>
          <cell r="I88" t="str">
            <v>刘琴英</v>
          </cell>
          <cell r="J88">
            <v>863</v>
          </cell>
          <cell r="K88">
            <v>72.05</v>
          </cell>
          <cell r="L88">
            <v>62183.45</v>
          </cell>
        </row>
        <row r="89">
          <cell r="D89">
            <v>741</v>
          </cell>
          <cell r="E89" t="str">
            <v>四川太极成华区新怡路店</v>
          </cell>
          <cell r="F89" t="str">
            <v/>
          </cell>
          <cell r="G89">
            <v>181</v>
          </cell>
          <cell r="H89" t="str">
            <v>西北片区</v>
          </cell>
          <cell r="I89" t="str">
            <v>刘琴英</v>
          </cell>
          <cell r="J89">
            <v>917</v>
          </cell>
          <cell r="K89">
            <v>62.46</v>
          </cell>
          <cell r="L89">
            <v>57279.33</v>
          </cell>
        </row>
        <row r="90">
          <cell r="D90">
            <v>713</v>
          </cell>
          <cell r="E90" t="str">
            <v>四川太极都江堰聚源镇药店</v>
          </cell>
          <cell r="F90" t="str">
            <v>否</v>
          </cell>
          <cell r="G90">
            <v>233</v>
          </cell>
          <cell r="H90" t="str">
            <v>城郊二片区</v>
          </cell>
          <cell r="I90" t="str">
            <v>苗凯</v>
          </cell>
          <cell r="J90">
            <v>823</v>
          </cell>
          <cell r="K90">
            <v>68.28</v>
          </cell>
          <cell r="L90">
            <v>56196.36</v>
          </cell>
        </row>
        <row r="91">
          <cell r="D91">
            <v>102567</v>
          </cell>
          <cell r="E91" t="str">
            <v>四川太极新津县五津镇武阳西路药店</v>
          </cell>
          <cell r="F91" t="str">
            <v/>
          </cell>
          <cell r="G91">
            <v>235</v>
          </cell>
          <cell r="H91" t="str">
            <v>城郊一片区</v>
          </cell>
          <cell r="I91" t="str">
            <v>周佳玉</v>
          </cell>
          <cell r="J91">
            <v>861</v>
          </cell>
          <cell r="K91">
            <v>62.21</v>
          </cell>
          <cell r="L91">
            <v>53562.64</v>
          </cell>
        </row>
        <row r="92">
          <cell r="D92">
            <v>102479</v>
          </cell>
          <cell r="E92" t="str">
            <v>四川太极锦江区劼人路药店</v>
          </cell>
          <cell r="F92" t="str">
            <v/>
          </cell>
          <cell r="G92">
            <v>23</v>
          </cell>
          <cell r="H92" t="str">
            <v>城中片区</v>
          </cell>
          <cell r="I92" t="str">
            <v>何巍</v>
          </cell>
          <cell r="J92">
            <v>1414</v>
          </cell>
          <cell r="K92">
            <v>36.91</v>
          </cell>
          <cell r="L92">
            <v>52196.81</v>
          </cell>
        </row>
        <row r="93">
          <cell r="D93">
            <v>103198</v>
          </cell>
          <cell r="E93" t="str">
            <v>四川太极大药房连锁有限公司青羊区贝森北路药店</v>
          </cell>
          <cell r="F93" t="str">
            <v/>
          </cell>
          <cell r="G93">
            <v>181</v>
          </cell>
          <cell r="H93" t="str">
            <v>西北片区</v>
          </cell>
          <cell r="I93" t="str">
            <v>刘琴英</v>
          </cell>
          <cell r="J93">
            <v>903</v>
          </cell>
          <cell r="K93">
            <v>56.64</v>
          </cell>
          <cell r="L93">
            <v>51142.32</v>
          </cell>
        </row>
        <row r="94">
          <cell r="D94">
            <v>102935</v>
          </cell>
          <cell r="E94" t="str">
            <v>四川太极大药房连锁有限公司青羊区童子街药店</v>
          </cell>
          <cell r="F94" t="str">
            <v/>
          </cell>
          <cell r="G94">
            <v>23</v>
          </cell>
          <cell r="H94" t="str">
            <v>城中片区</v>
          </cell>
          <cell r="I94" t="str">
            <v>何巍</v>
          </cell>
          <cell r="J94">
            <v>789</v>
          </cell>
          <cell r="K94">
            <v>51.44</v>
          </cell>
          <cell r="L94">
            <v>40589.85</v>
          </cell>
        </row>
        <row r="95">
          <cell r="D95">
            <v>755</v>
          </cell>
          <cell r="E95" t="str">
            <v>四川太极温江区柳城街道鱼凫路药店</v>
          </cell>
          <cell r="F95" t="str">
            <v/>
          </cell>
          <cell r="G95">
            <v>233</v>
          </cell>
          <cell r="H95" t="str">
            <v>城郊二片区</v>
          </cell>
          <cell r="I95" t="str">
            <v>苗凯</v>
          </cell>
          <cell r="J95">
            <v>724</v>
          </cell>
          <cell r="K95">
            <v>49.76</v>
          </cell>
          <cell r="L95">
            <v>36024.37</v>
          </cell>
        </row>
        <row r="96">
          <cell r="D96">
            <v>102478</v>
          </cell>
          <cell r="E96" t="str">
            <v>四川太极锦江区静明路药店</v>
          </cell>
          <cell r="F96" t="str">
            <v/>
          </cell>
          <cell r="G96">
            <v>23</v>
          </cell>
          <cell r="H96" t="str">
            <v>城中片区</v>
          </cell>
          <cell r="I96" t="str">
            <v>何巍</v>
          </cell>
          <cell r="J96">
            <v>576</v>
          </cell>
          <cell r="K96">
            <v>48.88</v>
          </cell>
          <cell r="L96">
            <v>28154.87</v>
          </cell>
        </row>
        <row r="97">
          <cell r="D97">
            <v>102564</v>
          </cell>
          <cell r="E97" t="str">
            <v>四川太极邛崃市临邛镇翠荫街药店</v>
          </cell>
          <cell r="F97" t="str">
            <v/>
          </cell>
          <cell r="G97">
            <v>235</v>
          </cell>
          <cell r="H97" t="str">
            <v>城郊一片区</v>
          </cell>
          <cell r="I97" t="str">
            <v>周佳玉</v>
          </cell>
          <cell r="J97">
            <v>441</v>
          </cell>
          <cell r="K97">
            <v>50.72</v>
          </cell>
          <cell r="L97">
            <v>22369.38</v>
          </cell>
        </row>
        <row r="98">
          <cell r="D98" t="str">
            <v>合计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>
            <v>203178</v>
          </cell>
          <cell r="K98">
            <v>80.51</v>
          </cell>
          <cell r="L98">
            <v>16357719.46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F7" sqref="F7"/>
    </sheetView>
  </sheetViews>
  <sheetFormatPr defaultColWidth="8" defaultRowHeight="30" customHeight="1"/>
  <cols>
    <col min="1" max="1" width="4.375" style="13" customWidth="1"/>
    <col min="2" max="2" width="7.25" style="13" customWidth="1"/>
    <col min="3" max="3" width="21.875" style="13" customWidth="1"/>
    <col min="4" max="4" width="6.625" style="13" customWidth="1"/>
    <col min="5" max="6" width="11.375" style="13" customWidth="1"/>
    <col min="7" max="7" width="5.25" style="13" customWidth="1"/>
    <col min="8" max="8" width="7.375" style="13" customWidth="1"/>
    <col min="9" max="9" width="6.875" style="13" customWidth="1"/>
    <col min="10" max="10" width="10.875" style="13" customWidth="1"/>
    <col min="11" max="11" width="7.25" style="13" customWidth="1"/>
    <col min="12" max="12" width="9.625" style="12" customWidth="1"/>
    <col min="13" max="13" width="8" style="14" customWidth="1"/>
    <col min="14" max="15" width="8" style="13" customWidth="1"/>
    <col min="16" max="16" width="7.75" style="14" customWidth="1"/>
    <col min="17" max="17" width="12" style="14" customWidth="1"/>
    <col min="18" max="18" width="9.25" style="14" customWidth="1"/>
    <col min="19" max="19" width="8.75" style="14" customWidth="1"/>
    <col min="20" max="20" width="9.625" style="15" customWidth="1"/>
    <col min="21" max="21" width="7.75" style="13" customWidth="1"/>
    <col min="22" max="22" width="8.75" style="13" customWidth="1"/>
    <col min="23" max="24" width="7.875" style="16" customWidth="1"/>
    <col min="25" max="25" width="11" style="16" customWidth="1"/>
    <col min="26" max="26" width="7.75" style="17" customWidth="1"/>
    <col min="27" max="27" width="10.125" style="17" customWidth="1"/>
    <col min="28" max="28" width="9.875" style="17" customWidth="1"/>
    <col min="29" max="16384" width="8" style="13"/>
  </cols>
  <sheetData>
    <row r="1" s="12" customFormat="1" ht="60" customHeight="1" spans="1:28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0" t="s">
        <v>8</v>
      </c>
      <c r="J1" s="19" t="s">
        <v>9</v>
      </c>
      <c r="K1" s="19" t="s">
        <v>10</v>
      </c>
      <c r="L1" s="20" t="s">
        <v>11</v>
      </c>
      <c r="M1" s="23" t="s">
        <v>12</v>
      </c>
      <c r="N1" s="24" t="s">
        <v>13</v>
      </c>
      <c r="O1" s="20" t="s">
        <v>14</v>
      </c>
      <c r="P1" s="25" t="s">
        <v>15</v>
      </c>
      <c r="Q1" s="23" t="s">
        <v>16</v>
      </c>
      <c r="R1" s="25" t="s">
        <v>17</v>
      </c>
      <c r="S1" s="25" t="s">
        <v>18</v>
      </c>
      <c r="T1" s="28" t="s">
        <v>19</v>
      </c>
      <c r="U1" s="19" t="s">
        <v>20</v>
      </c>
      <c r="V1" s="19" t="s">
        <v>21</v>
      </c>
      <c r="W1" s="29" t="s">
        <v>22</v>
      </c>
      <c r="X1" s="29" t="s">
        <v>23</v>
      </c>
      <c r="Y1" s="29" t="s">
        <v>24</v>
      </c>
      <c r="Z1" s="36" t="s">
        <v>25</v>
      </c>
      <c r="AA1" s="36" t="s">
        <v>26</v>
      </c>
      <c r="AB1" s="36" t="s">
        <v>27</v>
      </c>
    </row>
    <row r="2" ht="20.1" customHeight="1" spans="1:28">
      <c r="A2" s="21">
        <v>1</v>
      </c>
      <c r="B2" s="22">
        <v>754</v>
      </c>
      <c r="C2" s="22" t="s">
        <v>28</v>
      </c>
      <c r="D2" s="22">
        <v>233</v>
      </c>
      <c r="E2" s="22" t="s">
        <v>29</v>
      </c>
      <c r="F2" s="22"/>
      <c r="G2" s="22"/>
      <c r="H2" s="21">
        <f>F2/31</f>
        <v>0</v>
      </c>
      <c r="I2" s="21">
        <f t="shared" ref="I2:I16" si="0">H2*1.2</f>
        <v>0</v>
      </c>
      <c r="J2" s="22">
        <v>156912.1</v>
      </c>
      <c r="K2" s="22">
        <f>VLOOKUP(B2,[1]Sheet1!$C$3:$D$100,2,FALSE)</f>
        <v>24</v>
      </c>
      <c r="L2" s="24">
        <f t="shared" ref="L2:L16" si="1">ROUND(J2/K2,0)</f>
        <v>6538</v>
      </c>
      <c r="M2" s="26">
        <v>5700</v>
      </c>
      <c r="N2" s="21">
        <f t="shared" ref="N2:N16" si="2">L2-M2</f>
        <v>838</v>
      </c>
      <c r="O2" s="21">
        <f t="shared" ref="O2:O16" si="3">H2-M2</f>
        <v>-5700</v>
      </c>
      <c r="P2" s="27">
        <v>6000</v>
      </c>
      <c r="Q2" s="27">
        <f t="shared" ref="Q2:Q16" si="4">P2*31</f>
        <v>186000</v>
      </c>
      <c r="R2" s="27">
        <f t="shared" ref="R2:R16" si="5">Q2*T2</f>
        <v>58776</v>
      </c>
      <c r="S2" s="30"/>
      <c r="T2" s="31" t="s">
        <v>30</v>
      </c>
      <c r="U2" s="22">
        <v>61.72</v>
      </c>
      <c r="V2" s="32">
        <f t="shared" ref="V2:V16" si="6">Q2/U2</f>
        <v>3013.60985093973</v>
      </c>
      <c r="W2" s="33">
        <v>6240</v>
      </c>
      <c r="X2" s="33">
        <v>193440</v>
      </c>
      <c r="Y2" s="33">
        <v>61127.04</v>
      </c>
      <c r="Z2" s="37">
        <v>6480</v>
      </c>
      <c r="AA2" s="37">
        <v>200880</v>
      </c>
      <c r="AB2" s="37">
        <v>63478.08</v>
      </c>
    </row>
    <row r="3" ht="20.1" customHeight="1" spans="1:28">
      <c r="A3" s="21">
        <v>2</v>
      </c>
      <c r="B3" s="22">
        <v>329</v>
      </c>
      <c r="C3" s="22" t="s">
        <v>31</v>
      </c>
      <c r="D3" s="22">
        <v>233</v>
      </c>
      <c r="E3" s="22" t="s">
        <v>29</v>
      </c>
      <c r="F3" s="22">
        <v>180478.51</v>
      </c>
      <c r="G3" s="22">
        <v>31</v>
      </c>
      <c r="H3" s="21">
        <v>5822</v>
      </c>
      <c r="I3" s="21">
        <f t="shared" si="0"/>
        <v>6986.4</v>
      </c>
      <c r="J3" s="22">
        <v>130469.31</v>
      </c>
      <c r="K3" s="22">
        <f>VLOOKUP(B3,[1]Sheet1!$C$3:$D$100,2,FALSE)</f>
        <v>24</v>
      </c>
      <c r="L3" s="24">
        <f t="shared" si="1"/>
        <v>5436</v>
      </c>
      <c r="M3" s="26">
        <v>7000</v>
      </c>
      <c r="N3" s="21">
        <f t="shared" si="2"/>
        <v>-1564</v>
      </c>
      <c r="O3" s="21">
        <f t="shared" si="3"/>
        <v>-1178</v>
      </c>
      <c r="P3" s="27">
        <v>6500</v>
      </c>
      <c r="Q3" s="27">
        <f t="shared" si="4"/>
        <v>201500</v>
      </c>
      <c r="R3" s="27">
        <f t="shared" si="5"/>
        <v>59865.65</v>
      </c>
      <c r="S3" s="30">
        <f>(P3-H3)/H3</f>
        <v>0.116454826520096</v>
      </c>
      <c r="T3" s="31" t="s">
        <v>32</v>
      </c>
      <c r="U3" s="22">
        <v>119.19</v>
      </c>
      <c r="V3" s="32">
        <f t="shared" si="6"/>
        <v>1690.57806862992</v>
      </c>
      <c r="W3" s="33">
        <v>6760</v>
      </c>
      <c r="X3" s="33">
        <v>209560</v>
      </c>
      <c r="Y3" s="33">
        <v>62260.276</v>
      </c>
      <c r="Z3" s="37">
        <v>7020</v>
      </c>
      <c r="AA3" s="37">
        <v>217620</v>
      </c>
      <c r="AB3" s="37">
        <v>64654.902</v>
      </c>
    </row>
    <row r="4" ht="20.1" customHeight="1" spans="1:28">
      <c r="A4" s="21">
        <v>3</v>
      </c>
      <c r="B4" s="22">
        <v>101453</v>
      </c>
      <c r="C4" s="22" t="s">
        <v>33</v>
      </c>
      <c r="D4" s="22">
        <v>233</v>
      </c>
      <c r="E4" s="22" t="s">
        <v>29</v>
      </c>
      <c r="F4" s="22"/>
      <c r="G4" s="22"/>
      <c r="H4" s="21"/>
      <c r="I4" s="21">
        <f t="shared" si="0"/>
        <v>0</v>
      </c>
      <c r="J4" s="22">
        <v>100435.55</v>
      </c>
      <c r="K4" s="22">
        <f>VLOOKUP(B4,[1]Sheet1!$C$3:$D$100,2,FALSE)</f>
        <v>24</v>
      </c>
      <c r="L4" s="24">
        <f t="shared" si="1"/>
        <v>4185</v>
      </c>
      <c r="M4" s="26">
        <v>3200</v>
      </c>
      <c r="N4" s="21">
        <f t="shared" si="2"/>
        <v>985</v>
      </c>
      <c r="O4" s="21">
        <f t="shared" si="3"/>
        <v>-3200</v>
      </c>
      <c r="P4" s="27">
        <v>4000</v>
      </c>
      <c r="Q4" s="27">
        <f t="shared" si="4"/>
        <v>124000</v>
      </c>
      <c r="R4" s="27">
        <f t="shared" si="5"/>
        <v>43511.6</v>
      </c>
      <c r="S4" s="30"/>
      <c r="T4" s="31" t="s">
        <v>34</v>
      </c>
      <c r="U4" s="22">
        <v>65.47</v>
      </c>
      <c r="V4" s="32">
        <f t="shared" si="6"/>
        <v>1893.99725064915</v>
      </c>
      <c r="W4" s="33">
        <v>4240</v>
      </c>
      <c r="X4" s="33">
        <v>131440</v>
      </c>
      <c r="Y4" s="33">
        <v>46122.296</v>
      </c>
      <c r="Z4" s="37">
        <v>4480</v>
      </c>
      <c r="AA4" s="37">
        <v>138880</v>
      </c>
      <c r="AB4" s="37">
        <v>48732.992</v>
      </c>
    </row>
    <row r="5" ht="20.1" customHeight="1" spans="1:28">
      <c r="A5" s="21">
        <v>4</v>
      </c>
      <c r="B5" s="22">
        <v>710</v>
      </c>
      <c r="C5" s="22" t="s">
        <v>35</v>
      </c>
      <c r="D5" s="22">
        <v>233</v>
      </c>
      <c r="E5" s="22" t="s">
        <v>29</v>
      </c>
      <c r="F5" s="22">
        <v>87413.34</v>
      </c>
      <c r="G5" s="22">
        <v>31</v>
      </c>
      <c r="H5" s="21">
        <v>2820</v>
      </c>
      <c r="I5" s="21">
        <f t="shared" si="0"/>
        <v>3384</v>
      </c>
      <c r="J5" s="22">
        <v>61056.53</v>
      </c>
      <c r="K5" s="22">
        <f>VLOOKUP(B5,[1]Sheet1!$C$3:$D$100,2,FALSE)</f>
        <v>24</v>
      </c>
      <c r="L5" s="24">
        <f t="shared" si="1"/>
        <v>2544</v>
      </c>
      <c r="M5" s="26">
        <v>3200</v>
      </c>
      <c r="N5" s="21">
        <f t="shared" si="2"/>
        <v>-656</v>
      </c>
      <c r="O5" s="21">
        <f t="shared" si="3"/>
        <v>-380</v>
      </c>
      <c r="P5" s="26">
        <v>3200</v>
      </c>
      <c r="Q5" s="26">
        <f t="shared" si="4"/>
        <v>99200</v>
      </c>
      <c r="R5" s="26">
        <f t="shared" si="5"/>
        <v>32081.28</v>
      </c>
      <c r="S5" s="34">
        <f t="shared" ref="S5:S12" si="7">(P5-H5)/H5</f>
        <v>0.134751773049645</v>
      </c>
      <c r="T5" s="31" t="s">
        <v>36</v>
      </c>
      <c r="U5" s="22">
        <v>68.82</v>
      </c>
      <c r="V5" s="32">
        <f t="shared" si="6"/>
        <v>1441.44144144144</v>
      </c>
      <c r="W5" s="33">
        <v>3392</v>
      </c>
      <c r="X5" s="33">
        <v>105152</v>
      </c>
      <c r="Y5" s="33">
        <v>34006.1568</v>
      </c>
      <c r="Z5" s="37">
        <v>3584</v>
      </c>
      <c r="AA5" s="37">
        <v>111104</v>
      </c>
      <c r="AB5" s="37">
        <v>35931.0336</v>
      </c>
    </row>
    <row r="6" ht="20.1" customHeight="1" spans="1:28">
      <c r="A6" s="21">
        <v>5</v>
      </c>
      <c r="B6" s="22">
        <v>54</v>
      </c>
      <c r="C6" s="22" t="s">
        <v>37</v>
      </c>
      <c r="D6" s="22">
        <v>233</v>
      </c>
      <c r="E6" s="22" t="s">
        <v>29</v>
      </c>
      <c r="F6" s="22">
        <v>156664.05</v>
      </c>
      <c r="G6" s="22">
        <v>31</v>
      </c>
      <c r="H6" s="21">
        <v>5054</v>
      </c>
      <c r="I6" s="21">
        <f t="shared" si="0"/>
        <v>6064.8</v>
      </c>
      <c r="J6" s="22">
        <v>121860.71</v>
      </c>
      <c r="K6" s="22">
        <f>VLOOKUP(B6,[1]Sheet1!$C$3:$D$100,2,FALSE)</f>
        <v>24</v>
      </c>
      <c r="L6" s="24">
        <f t="shared" si="1"/>
        <v>5078</v>
      </c>
      <c r="M6" s="26">
        <v>7700</v>
      </c>
      <c r="N6" s="21">
        <f t="shared" si="2"/>
        <v>-2622</v>
      </c>
      <c r="O6" s="21">
        <f t="shared" si="3"/>
        <v>-2646</v>
      </c>
      <c r="P6" s="27">
        <v>7000</v>
      </c>
      <c r="Q6" s="27">
        <f t="shared" si="4"/>
        <v>217000</v>
      </c>
      <c r="R6" s="27">
        <f t="shared" si="5"/>
        <v>70720.3</v>
      </c>
      <c r="S6" s="30">
        <f t="shared" si="7"/>
        <v>0.385041551246537</v>
      </c>
      <c r="T6" s="31" t="s">
        <v>38</v>
      </c>
      <c r="U6" s="22">
        <v>74.77</v>
      </c>
      <c r="V6" s="32">
        <f t="shared" si="6"/>
        <v>2902.23351611609</v>
      </c>
      <c r="W6" s="33">
        <v>7280</v>
      </c>
      <c r="X6" s="33">
        <v>225680</v>
      </c>
      <c r="Y6" s="33">
        <v>73549.112</v>
      </c>
      <c r="Z6" s="37">
        <v>7560</v>
      </c>
      <c r="AA6" s="37">
        <v>234360</v>
      </c>
      <c r="AB6" s="37">
        <v>76377.924</v>
      </c>
    </row>
    <row r="7" ht="20.1" customHeight="1" spans="1:28">
      <c r="A7" s="21">
        <v>6</v>
      </c>
      <c r="B7" s="22">
        <v>704</v>
      </c>
      <c r="C7" s="22" t="s">
        <v>39</v>
      </c>
      <c r="D7" s="22">
        <v>233</v>
      </c>
      <c r="E7" s="22" t="s">
        <v>29</v>
      </c>
      <c r="F7" s="22">
        <v>116208.16</v>
      </c>
      <c r="G7" s="22">
        <v>31</v>
      </c>
      <c r="H7" s="21">
        <v>3749</v>
      </c>
      <c r="I7" s="21">
        <f t="shared" si="0"/>
        <v>4498.8</v>
      </c>
      <c r="J7" s="22">
        <v>101352.02</v>
      </c>
      <c r="K7" s="22">
        <f>VLOOKUP(B7,[1]Sheet1!$C$3:$D$100,2,FALSE)</f>
        <v>24</v>
      </c>
      <c r="L7" s="24">
        <f t="shared" si="1"/>
        <v>4223</v>
      </c>
      <c r="M7" s="26">
        <v>5300</v>
      </c>
      <c r="N7" s="21">
        <f t="shared" si="2"/>
        <v>-1077</v>
      </c>
      <c r="O7" s="21">
        <f t="shared" si="3"/>
        <v>-1551</v>
      </c>
      <c r="P7" s="26">
        <v>5300</v>
      </c>
      <c r="Q7" s="26">
        <f t="shared" si="4"/>
        <v>164300</v>
      </c>
      <c r="R7" s="26">
        <f t="shared" si="5"/>
        <v>49914.34</v>
      </c>
      <c r="S7" s="34">
        <f t="shared" si="7"/>
        <v>0.413710322752734</v>
      </c>
      <c r="T7" s="31" t="s">
        <v>40</v>
      </c>
      <c r="U7" s="22">
        <v>87.76</v>
      </c>
      <c r="V7" s="32">
        <f t="shared" si="6"/>
        <v>1872.15132178669</v>
      </c>
      <c r="W7" s="33">
        <v>5512</v>
      </c>
      <c r="X7" s="33">
        <v>170872</v>
      </c>
      <c r="Y7" s="33">
        <v>51910.9136</v>
      </c>
      <c r="Z7" s="37">
        <v>5724</v>
      </c>
      <c r="AA7" s="37">
        <v>177444</v>
      </c>
      <c r="AB7" s="37">
        <v>53907.4872</v>
      </c>
    </row>
    <row r="8" ht="20.1" customHeight="1" spans="1:28">
      <c r="A8" s="21">
        <v>7</v>
      </c>
      <c r="B8" s="22">
        <v>706</v>
      </c>
      <c r="C8" s="22" t="s">
        <v>41</v>
      </c>
      <c r="D8" s="22">
        <v>233</v>
      </c>
      <c r="E8" s="22" t="s">
        <v>29</v>
      </c>
      <c r="F8" s="22">
        <v>88840.96</v>
      </c>
      <c r="G8" s="22">
        <v>31</v>
      </c>
      <c r="H8" s="21">
        <v>2866</v>
      </c>
      <c r="I8" s="21">
        <f t="shared" si="0"/>
        <v>3439.2</v>
      </c>
      <c r="J8" s="22">
        <v>58286.5</v>
      </c>
      <c r="K8" s="22">
        <f>VLOOKUP(B8,[1]Sheet1!$C$3:$D$100,2,FALSE)</f>
        <v>24</v>
      </c>
      <c r="L8" s="24">
        <f t="shared" si="1"/>
        <v>2429</v>
      </c>
      <c r="M8" s="26">
        <v>3400</v>
      </c>
      <c r="N8" s="21">
        <f t="shared" si="2"/>
        <v>-971</v>
      </c>
      <c r="O8" s="21">
        <f t="shared" si="3"/>
        <v>-534</v>
      </c>
      <c r="P8" s="27">
        <v>3200</v>
      </c>
      <c r="Q8" s="27">
        <f t="shared" si="4"/>
        <v>99200</v>
      </c>
      <c r="R8" s="27">
        <f t="shared" si="5"/>
        <v>32954.24</v>
      </c>
      <c r="S8" s="30">
        <f t="shared" si="7"/>
        <v>0.116538729937195</v>
      </c>
      <c r="T8" s="31" t="s">
        <v>42</v>
      </c>
      <c r="U8" s="22">
        <v>67.02</v>
      </c>
      <c r="V8" s="32">
        <f t="shared" si="6"/>
        <v>1480.15517755894</v>
      </c>
      <c r="W8" s="33">
        <v>3392</v>
      </c>
      <c r="X8" s="33">
        <v>105152</v>
      </c>
      <c r="Y8" s="33">
        <v>34931.4944</v>
      </c>
      <c r="Z8" s="37">
        <v>3584</v>
      </c>
      <c r="AA8" s="37">
        <v>111104</v>
      </c>
      <c r="AB8" s="37">
        <v>36908.7488</v>
      </c>
    </row>
    <row r="9" ht="20.1" customHeight="1" spans="1:28">
      <c r="A9" s="21">
        <v>8</v>
      </c>
      <c r="B9" s="22">
        <v>738</v>
      </c>
      <c r="C9" s="22" t="s">
        <v>43</v>
      </c>
      <c r="D9" s="22">
        <v>233</v>
      </c>
      <c r="E9" s="22" t="s">
        <v>29</v>
      </c>
      <c r="F9" s="22">
        <v>97630.93</v>
      </c>
      <c r="G9" s="22">
        <v>31</v>
      </c>
      <c r="H9" s="21">
        <v>3149</v>
      </c>
      <c r="I9" s="21">
        <f t="shared" si="0"/>
        <v>3778.8</v>
      </c>
      <c r="J9" s="22">
        <v>68195.59</v>
      </c>
      <c r="K9" s="22">
        <f>VLOOKUP(B9,[1]Sheet1!$C$3:$D$100,2,FALSE)</f>
        <v>24</v>
      </c>
      <c r="L9" s="24">
        <f t="shared" si="1"/>
        <v>2841</v>
      </c>
      <c r="M9" s="26">
        <v>4200</v>
      </c>
      <c r="N9" s="21">
        <f t="shared" si="2"/>
        <v>-1359</v>
      </c>
      <c r="O9" s="21">
        <f t="shared" si="3"/>
        <v>-1051</v>
      </c>
      <c r="P9" s="27">
        <v>3800</v>
      </c>
      <c r="Q9" s="27">
        <f t="shared" si="4"/>
        <v>117800</v>
      </c>
      <c r="R9" s="27">
        <f t="shared" si="5"/>
        <v>36105.7</v>
      </c>
      <c r="S9" s="30">
        <f t="shared" si="7"/>
        <v>0.206732295966974</v>
      </c>
      <c r="T9" s="31" t="s">
        <v>44</v>
      </c>
      <c r="U9" s="22">
        <v>89.84</v>
      </c>
      <c r="V9" s="32">
        <f t="shared" si="6"/>
        <v>1311.21994657168</v>
      </c>
      <c r="W9" s="33">
        <v>4028</v>
      </c>
      <c r="X9" s="33">
        <v>124868</v>
      </c>
      <c r="Y9" s="33">
        <v>38272.042</v>
      </c>
      <c r="Z9" s="37">
        <v>4256</v>
      </c>
      <c r="AA9" s="37">
        <v>131936</v>
      </c>
      <c r="AB9" s="37">
        <v>40438.384</v>
      </c>
    </row>
    <row r="10" ht="20.1" customHeight="1" spans="1:28">
      <c r="A10" s="21">
        <v>9</v>
      </c>
      <c r="B10" s="22">
        <v>713</v>
      </c>
      <c r="C10" s="22" t="s">
        <v>45</v>
      </c>
      <c r="D10" s="22">
        <v>233</v>
      </c>
      <c r="E10" s="22" t="s">
        <v>29</v>
      </c>
      <c r="F10" s="22">
        <v>61286.37</v>
      </c>
      <c r="G10" s="22">
        <v>31</v>
      </c>
      <c r="H10" s="21">
        <v>1977</v>
      </c>
      <c r="I10" s="21">
        <f t="shared" si="0"/>
        <v>2372.4</v>
      </c>
      <c r="J10" s="22">
        <v>43487.98</v>
      </c>
      <c r="K10" s="22">
        <f>VLOOKUP(B10,[1]Sheet1!$C$3:$D$100,2,FALSE)</f>
        <v>24</v>
      </c>
      <c r="L10" s="24">
        <f t="shared" si="1"/>
        <v>1812</v>
      </c>
      <c r="M10" s="26">
        <v>3000</v>
      </c>
      <c r="N10" s="21">
        <f t="shared" si="2"/>
        <v>-1188</v>
      </c>
      <c r="O10" s="21">
        <f t="shared" si="3"/>
        <v>-1023</v>
      </c>
      <c r="P10" s="26">
        <v>3000</v>
      </c>
      <c r="Q10" s="26">
        <f t="shared" si="4"/>
        <v>93000</v>
      </c>
      <c r="R10" s="26">
        <f t="shared" si="5"/>
        <v>32038.5</v>
      </c>
      <c r="S10" s="34">
        <f t="shared" si="7"/>
        <v>0.517450682852807</v>
      </c>
      <c r="T10" s="31" t="s">
        <v>46</v>
      </c>
      <c r="U10" s="22">
        <v>76.71</v>
      </c>
      <c r="V10" s="32">
        <f t="shared" si="6"/>
        <v>1212.35823230348</v>
      </c>
      <c r="W10" s="33">
        <v>3180</v>
      </c>
      <c r="X10" s="33">
        <v>98580</v>
      </c>
      <c r="Y10" s="33">
        <v>33960.81</v>
      </c>
      <c r="Z10" s="37">
        <v>3360</v>
      </c>
      <c r="AA10" s="37">
        <v>104160</v>
      </c>
      <c r="AB10" s="37">
        <v>35883.12</v>
      </c>
    </row>
    <row r="11" ht="20.1" customHeight="1" spans="1:28">
      <c r="A11" s="21">
        <v>10</v>
      </c>
      <c r="B11" s="22">
        <v>52</v>
      </c>
      <c r="C11" s="22" t="s">
        <v>47</v>
      </c>
      <c r="D11" s="22">
        <v>233</v>
      </c>
      <c r="E11" s="22" t="s">
        <v>29</v>
      </c>
      <c r="F11" s="22">
        <v>161726.29</v>
      </c>
      <c r="G11" s="22">
        <v>31</v>
      </c>
      <c r="H11" s="21">
        <v>5217</v>
      </c>
      <c r="I11" s="21">
        <f t="shared" si="0"/>
        <v>6260.4</v>
      </c>
      <c r="J11" s="22">
        <v>126964.11</v>
      </c>
      <c r="K11" s="22">
        <f>VLOOKUP(B11,[1]Sheet1!$C$3:$D$100,2,FALSE)</f>
        <v>24</v>
      </c>
      <c r="L11" s="24">
        <f t="shared" si="1"/>
        <v>5290</v>
      </c>
      <c r="M11" s="26">
        <v>6200</v>
      </c>
      <c r="N11" s="21">
        <f t="shared" si="2"/>
        <v>-910</v>
      </c>
      <c r="O11" s="21">
        <f t="shared" si="3"/>
        <v>-983</v>
      </c>
      <c r="P11" s="26">
        <v>6200</v>
      </c>
      <c r="Q11" s="26">
        <f t="shared" si="4"/>
        <v>192200</v>
      </c>
      <c r="R11" s="26">
        <f t="shared" si="5"/>
        <v>61600.1</v>
      </c>
      <c r="S11" s="34">
        <f t="shared" si="7"/>
        <v>0.18842246501821</v>
      </c>
      <c r="T11" s="31" t="s">
        <v>48</v>
      </c>
      <c r="U11" s="22">
        <v>73.23</v>
      </c>
      <c r="V11" s="32">
        <f t="shared" si="6"/>
        <v>2624.60740133825</v>
      </c>
      <c r="W11" s="33">
        <v>6448</v>
      </c>
      <c r="X11" s="33">
        <v>199888</v>
      </c>
      <c r="Y11" s="33">
        <v>64064.104</v>
      </c>
      <c r="Z11" s="37">
        <v>6696</v>
      </c>
      <c r="AA11" s="37">
        <v>207576</v>
      </c>
      <c r="AB11" s="37">
        <v>66528.108</v>
      </c>
    </row>
    <row r="12" ht="20.1" customHeight="1" spans="1:28">
      <c r="A12" s="21">
        <v>11</v>
      </c>
      <c r="B12" s="22">
        <v>367</v>
      </c>
      <c r="C12" s="22" t="s">
        <v>49</v>
      </c>
      <c r="D12" s="22">
        <v>233</v>
      </c>
      <c r="E12" s="22" t="s">
        <v>29</v>
      </c>
      <c r="F12" s="22">
        <v>148805.86</v>
      </c>
      <c r="G12" s="22">
        <v>31</v>
      </c>
      <c r="H12" s="21">
        <v>4800</v>
      </c>
      <c r="I12" s="21">
        <f t="shared" si="0"/>
        <v>5760</v>
      </c>
      <c r="J12" s="22">
        <v>122929.65</v>
      </c>
      <c r="K12" s="22">
        <f>VLOOKUP(B12,[1]Sheet1!$C$3:$D$100,2,FALSE)</f>
        <v>24</v>
      </c>
      <c r="L12" s="24">
        <f t="shared" si="1"/>
        <v>5122</v>
      </c>
      <c r="M12" s="26">
        <v>6300</v>
      </c>
      <c r="N12" s="21">
        <f t="shared" si="2"/>
        <v>-1178</v>
      </c>
      <c r="O12" s="21">
        <f t="shared" si="3"/>
        <v>-1500</v>
      </c>
      <c r="P12" s="27">
        <v>6000</v>
      </c>
      <c r="Q12" s="27">
        <f t="shared" si="4"/>
        <v>186000</v>
      </c>
      <c r="R12" s="27">
        <f t="shared" si="5"/>
        <v>57697.2</v>
      </c>
      <c r="S12" s="30">
        <f t="shared" si="7"/>
        <v>0.25</v>
      </c>
      <c r="T12" s="31" t="s">
        <v>50</v>
      </c>
      <c r="U12" s="22">
        <v>59.22</v>
      </c>
      <c r="V12" s="32">
        <f t="shared" si="6"/>
        <v>3140.83080040527</v>
      </c>
      <c r="W12" s="33">
        <v>6240</v>
      </c>
      <c r="X12" s="33">
        <v>193440</v>
      </c>
      <c r="Y12" s="33">
        <v>60005.088</v>
      </c>
      <c r="Z12" s="37">
        <v>6480</v>
      </c>
      <c r="AA12" s="37">
        <v>200880</v>
      </c>
      <c r="AB12" s="37">
        <v>62312.976</v>
      </c>
    </row>
    <row r="13" ht="20.1" customHeight="1" spans="1:28">
      <c r="A13" s="21">
        <v>12</v>
      </c>
      <c r="B13" s="22">
        <v>755</v>
      </c>
      <c r="C13" s="22" t="s">
        <v>51</v>
      </c>
      <c r="D13" s="22">
        <v>233</v>
      </c>
      <c r="E13" s="22" t="s">
        <v>29</v>
      </c>
      <c r="F13" s="22"/>
      <c r="G13" s="22"/>
      <c r="H13" s="21"/>
      <c r="I13" s="21">
        <f t="shared" si="0"/>
        <v>0</v>
      </c>
      <c r="J13" s="22">
        <v>29503.79</v>
      </c>
      <c r="K13" s="22">
        <f>VLOOKUP(B13,[1]Sheet1!$C$3:$D$100,2,FALSE)</f>
        <v>24</v>
      </c>
      <c r="L13" s="24">
        <f t="shared" si="1"/>
        <v>1229</v>
      </c>
      <c r="M13" s="26">
        <v>2500</v>
      </c>
      <c r="N13" s="21">
        <f t="shared" si="2"/>
        <v>-1271</v>
      </c>
      <c r="O13" s="21">
        <f t="shared" si="3"/>
        <v>-2500</v>
      </c>
      <c r="P13" s="27">
        <v>2000</v>
      </c>
      <c r="Q13" s="27">
        <f t="shared" si="4"/>
        <v>62000</v>
      </c>
      <c r="R13" s="27">
        <f t="shared" si="5"/>
        <v>19995</v>
      </c>
      <c r="S13" s="30">
        <v>0</v>
      </c>
      <c r="T13" s="31" t="s">
        <v>52</v>
      </c>
      <c r="U13" s="22">
        <v>55.66</v>
      </c>
      <c r="V13" s="32">
        <f t="shared" si="6"/>
        <v>1113.90585698886</v>
      </c>
      <c r="W13" s="33">
        <v>2120</v>
      </c>
      <c r="X13" s="33">
        <v>65720</v>
      </c>
      <c r="Y13" s="33">
        <v>21194.7</v>
      </c>
      <c r="Z13" s="37">
        <v>2240</v>
      </c>
      <c r="AA13" s="37">
        <v>69440</v>
      </c>
      <c r="AB13" s="37">
        <v>22394.4</v>
      </c>
    </row>
    <row r="14" ht="20.1" customHeight="1" spans="1:28">
      <c r="A14" s="21">
        <v>13</v>
      </c>
      <c r="B14" s="22">
        <v>56</v>
      </c>
      <c r="C14" s="22" t="s">
        <v>53</v>
      </c>
      <c r="D14" s="22">
        <v>233</v>
      </c>
      <c r="E14" s="22" t="s">
        <v>29</v>
      </c>
      <c r="F14" s="22">
        <v>89426.98</v>
      </c>
      <c r="G14" s="22">
        <v>31</v>
      </c>
      <c r="H14" s="21">
        <v>2885</v>
      </c>
      <c r="I14" s="21">
        <f t="shared" si="0"/>
        <v>3462</v>
      </c>
      <c r="J14" s="22">
        <v>69243</v>
      </c>
      <c r="K14" s="22">
        <f>VLOOKUP(B14,[1]Sheet1!$C$3:$D$100,2,FALSE)</f>
        <v>24</v>
      </c>
      <c r="L14" s="24">
        <f t="shared" si="1"/>
        <v>2885</v>
      </c>
      <c r="M14" s="26">
        <v>4300</v>
      </c>
      <c r="N14" s="21">
        <f t="shared" si="2"/>
        <v>-1415</v>
      </c>
      <c r="O14" s="21">
        <f t="shared" si="3"/>
        <v>-1415</v>
      </c>
      <c r="P14" s="26">
        <v>4300</v>
      </c>
      <c r="Q14" s="26">
        <f t="shared" si="4"/>
        <v>133300</v>
      </c>
      <c r="R14" s="26">
        <f t="shared" si="5"/>
        <v>42855.95</v>
      </c>
      <c r="S14" s="34">
        <f>(P14-H14)/H14</f>
        <v>0.490467937608319</v>
      </c>
      <c r="T14" s="31" t="s">
        <v>54</v>
      </c>
      <c r="U14" s="22">
        <v>68.68</v>
      </c>
      <c r="V14" s="32">
        <f t="shared" si="6"/>
        <v>1940.88526499709</v>
      </c>
      <c r="W14" s="33">
        <v>4472</v>
      </c>
      <c r="X14" s="33">
        <v>138632</v>
      </c>
      <c r="Y14" s="33">
        <v>44570.188</v>
      </c>
      <c r="Z14" s="37">
        <v>4644</v>
      </c>
      <c r="AA14" s="37">
        <v>143964</v>
      </c>
      <c r="AB14" s="37">
        <v>46284.426</v>
      </c>
    </row>
    <row r="15" ht="20.1" customHeight="1" spans="1:28">
      <c r="A15" s="21">
        <v>14</v>
      </c>
      <c r="B15" s="22">
        <v>587</v>
      </c>
      <c r="C15" s="22" t="s">
        <v>55</v>
      </c>
      <c r="D15" s="22">
        <v>233</v>
      </c>
      <c r="E15" s="22" t="s">
        <v>29</v>
      </c>
      <c r="F15" s="22">
        <v>137049.81</v>
      </c>
      <c r="G15" s="22">
        <v>31</v>
      </c>
      <c r="H15" s="21">
        <v>4421</v>
      </c>
      <c r="I15" s="21">
        <f t="shared" si="0"/>
        <v>5305.2</v>
      </c>
      <c r="J15" s="22">
        <v>98815.73</v>
      </c>
      <c r="K15" s="22">
        <f>VLOOKUP(B15,[1]Sheet1!$C$3:$D$100,2,FALSE)</f>
        <v>24</v>
      </c>
      <c r="L15" s="24">
        <f t="shared" si="1"/>
        <v>4117</v>
      </c>
      <c r="M15" s="26">
        <v>6000</v>
      </c>
      <c r="N15" s="21">
        <f t="shared" si="2"/>
        <v>-1883</v>
      </c>
      <c r="O15" s="21">
        <f t="shared" si="3"/>
        <v>-1579</v>
      </c>
      <c r="P15" s="26">
        <v>6000</v>
      </c>
      <c r="Q15" s="26">
        <f t="shared" si="4"/>
        <v>186000</v>
      </c>
      <c r="R15" s="26">
        <f t="shared" si="5"/>
        <v>48732</v>
      </c>
      <c r="S15" s="34">
        <f>(P15-H15)/H15</f>
        <v>0.357159013797783</v>
      </c>
      <c r="T15" s="31" t="s">
        <v>56</v>
      </c>
      <c r="U15" s="22">
        <v>96.48</v>
      </c>
      <c r="V15" s="32">
        <f t="shared" si="6"/>
        <v>1927.86069651741</v>
      </c>
      <c r="W15" s="33">
        <v>6240</v>
      </c>
      <c r="X15" s="33">
        <v>193440</v>
      </c>
      <c r="Y15" s="33">
        <v>50681.28</v>
      </c>
      <c r="Z15" s="38">
        <v>6480</v>
      </c>
      <c r="AA15" s="38">
        <v>200880</v>
      </c>
      <c r="AB15" s="37">
        <v>52630.56</v>
      </c>
    </row>
    <row r="16" ht="20.1" customHeight="1" spans="1:28">
      <c r="A16" s="21">
        <v>15</v>
      </c>
      <c r="B16" s="22">
        <v>351</v>
      </c>
      <c r="C16" s="22" t="s">
        <v>57</v>
      </c>
      <c r="D16" s="22">
        <v>233</v>
      </c>
      <c r="E16" s="22" t="s">
        <v>29</v>
      </c>
      <c r="F16" s="22">
        <v>132536.56</v>
      </c>
      <c r="G16" s="22">
        <v>31</v>
      </c>
      <c r="H16" s="21">
        <v>4275</v>
      </c>
      <c r="I16" s="21">
        <f t="shared" si="0"/>
        <v>5130</v>
      </c>
      <c r="J16" s="22">
        <v>78159.59</v>
      </c>
      <c r="K16" s="22">
        <f>VLOOKUP(B16,[1]Sheet1!$C$3:$D$100,2,FALSE)</f>
        <v>24</v>
      </c>
      <c r="L16" s="24">
        <f t="shared" si="1"/>
        <v>3257</v>
      </c>
      <c r="M16" s="26">
        <v>5000</v>
      </c>
      <c r="N16" s="21">
        <f t="shared" si="2"/>
        <v>-1743</v>
      </c>
      <c r="O16" s="21">
        <f t="shared" si="3"/>
        <v>-725</v>
      </c>
      <c r="P16" s="27">
        <v>4500</v>
      </c>
      <c r="Q16" s="27">
        <f t="shared" si="4"/>
        <v>139500</v>
      </c>
      <c r="R16" s="27">
        <f t="shared" si="5"/>
        <v>45239.85</v>
      </c>
      <c r="S16" s="30">
        <f>(P16-H16)/H16</f>
        <v>0.0526315789473684</v>
      </c>
      <c r="T16" s="31" t="s">
        <v>58</v>
      </c>
      <c r="U16" s="22">
        <v>84.17</v>
      </c>
      <c r="V16" s="32">
        <f t="shared" si="6"/>
        <v>1657.36010455031</v>
      </c>
      <c r="W16" s="33">
        <v>4680</v>
      </c>
      <c r="X16" s="33">
        <v>145080</v>
      </c>
      <c r="Y16" s="33">
        <v>47049.444</v>
      </c>
      <c r="Z16" s="38">
        <v>4860</v>
      </c>
      <c r="AA16" s="38">
        <v>150660</v>
      </c>
      <c r="AB16" s="37">
        <v>48859.038</v>
      </c>
    </row>
    <row r="17" ht="20.1" customHeight="1" spans="1:28">
      <c r="A17" s="21">
        <v>16</v>
      </c>
      <c r="B17" s="22">
        <v>385</v>
      </c>
      <c r="C17" s="22" t="s">
        <v>59</v>
      </c>
      <c r="D17" s="22">
        <v>235</v>
      </c>
      <c r="E17" s="22" t="s">
        <v>60</v>
      </c>
      <c r="F17" s="22">
        <v>293452.54</v>
      </c>
      <c r="G17" s="22">
        <v>31</v>
      </c>
      <c r="H17" s="21">
        <v>9466</v>
      </c>
      <c r="I17" s="21">
        <f t="shared" ref="I17:I31" si="8">H17*1.2</f>
        <v>11359.2</v>
      </c>
      <c r="J17" s="22">
        <v>250971.88</v>
      </c>
      <c r="K17" s="22">
        <f>VLOOKUP(B17,[1]Sheet1!$C$3:$D$100,2,FALSE)</f>
        <v>24</v>
      </c>
      <c r="L17" s="24">
        <f t="shared" ref="L17:L31" si="9">ROUND(J17/K17,0)</f>
        <v>10457</v>
      </c>
      <c r="M17" s="26">
        <v>12000</v>
      </c>
      <c r="N17" s="21">
        <f t="shared" ref="N17:N31" si="10">L17-M17</f>
        <v>-1543</v>
      </c>
      <c r="O17" s="21">
        <f t="shared" ref="O17:O31" si="11">H17-M17</f>
        <v>-2534</v>
      </c>
      <c r="P17" s="27">
        <v>10000</v>
      </c>
      <c r="Q17" s="27">
        <f t="shared" ref="Q17:Q31" si="12">P17*31</f>
        <v>310000</v>
      </c>
      <c r="R17" s="27">
        <f t="shared" ref="R17:R31" si="13">Q17*T17</f>
        <v>85529</v>
      </c>
      <c r="S17" s="30">
        <f t="shared" ref="S17:S31" si="14">(P17-H17)/H17</f>
        <v>0.0564124234100993</v>
      </c>
      <c r="T17" s="31" t="s">
        <v>61</v>
      </c>
      <c r="U17" s="22">
        <v>113.7</v>
      </c>
      <c r="V17" s="32">
        <f t="shared" ref="V17:V31" si="15">Q17/U17</f>
        <v>2726.47317502199</v>
      </c>
      <c r="W17" s="33">
        <v>10400</v>
      </c>
      <c r="X17" s="33">
        <v>322400</v>
      </c>
      <c r="Y17" s="33">
        <v>88950.16</v>
      </c>
      <c r="Z17" s="38">
        <v>10800</v>
      </c>
      <c r="AA17" s="38">
        <v>334800</v>
      </c>
      <c r="AB17" s="37">
        <v>92371.32</v>
      </c>
    </row>
    <row r="18" ht="20.1" customHeight="1" spans="1:28">
      <c r="A18" s="21">
        <v>17</v>
      </c>
      <c r="B18" s="22">
        <v>748</v>
      </c>
      <c r="C18" s="22" t="s">
        <v>62</v>
      </c>
      <c r="D18" s="22">
        <v>235</v>
      </c>
      <c r="E18" s="22" t="s">
        <v>60</v>
      </c>
      <c r="F18" s="22">
        <v>70229.9</v>
      </c>
      <c r="G18" s="22">
        <v>31</v>
      </c>
      <c r="H18" s="21">
        <v>2265</v>
      </c>
      <c r="I18" s="21">
        <f t="shared" si="8"/>
        <v>2718</v>
      </c>
      <c r="J18" s="22">
        <v>96141.61</v>
      </c>
      <c r="K18" s="22">
        <f>VLOOKUP(B18,[1]Sheet1!$C$3:$D$100,2,FALSE)</f>
        <v>24</v>
      </c>
      <c r="L18" s="24">
        <f t="shared" si="9"/>
        <v>4006</v>
      </c>
      <c r="M18" s="26">
        <v>4000</v>
      </c>
      <c r="N18" s="21">
        <f t="shared" si="10"/>
        <v>6</v>
      </c>
      <c r="O18" s="21">
        <f t="shared" si="11"/>
        <v>-1735</v>
      </c>
      <c r="P18" s="26">
        <v>4000</v>
      </c>
      <c r="Q18" s="26">
        <f t="shared" si="12"/>
        <v>124000</v>
      </c>
      <c r="R18" s="26">
        <f t="shared" si="13"/>
        <v>40870.4</v>
      </c>
      <c r="S18" s="34">
        <f t="shared" si="14"/>
        <v>0.766004415011038</v>
      </c>
      <c r="T18" s="31" t="s">
        <v>63</v>
      </c>
      <c r="U18" s="22">
        <v>73.16</v>
      </c>
      <c r="V18" s="32">
        <f t="shared" si="15"/>
        <v>1694.91525423729</v>
      </c>
      <c r="W18" s="33">
        <v>4240</v>
      </c>
      <c r="X18" s="33">
        <v>131440</v>
      </c>
      <c r="Y18" s="33">
        <v>43322.624</v>
      </c>
      <c r="Z18" s="38">
        <v>4480</v>
      </c>
      <c r="AA18" s="38">
        <v>138880</v>
      </c>
      <c r="AB18" s="37">
        <v>45774.848</v>
      </c>
    </row>
    <row r="19" ht="20.1" customHeight="1" spans="1:28">
      <c r="A19" s="21">
        <v>18</v>
      </c>
      <c r="B19" s="22">
        <v>716</v>
      </c>
      <c r="C19" s="22" t="s">
        <v>64</v>
      </c>
      <c r="D19" s="22">
        <v>235</v>
      </c>
      <c r="E19" s="22" t="s">
        <v>60</v>
      </c>
      <c r="F19" s="22">
        <v>86572.02</v>
      </c>
      <c r="G19" s="22">
        <v>31</v>
      </c>
      <c r="H19" s="21">
        <v>2793</v>
      </c>
      <c r="I19" s="21">
        <f t="shared" si="8"/>
        <v>3351.6</v>
      </c>
      <c r="J19" s="22">
        <v>80484.65</v>
      </c>
      <c r="K19" s="22">
        <f>VLOOKUP(B19,[1]Sheet1!$C$3:$D$100,2,FALSE)</f>
        <v>24</v>
      </c>
      <c r="L19" s="24">
        <f t="shared" si="9"/>
        <v>3354</v>
      </c>
      <c r="M19" s="26">
        <v>3600</v>
      </c>
      <c r="N19" s="21">
        <f t="shared" si="10"/>
        <v>-246</v>
      </c>
      <c r="O19" s="21">
        <f t="shared" si="11"/>
        <v>-807</v>
      </c>
      <c r="P19" s="26">
        <v>3600</v>
      </c>
      <c r="Q19" s="26">
        <f t="shared" si="12"/>
        <v>111600</v>
      </c>
      <c r="R19" s="26">
        <f t="shared" si="13"/>
        <v>33948.72</v>
      </c>
      <c r="S19" s="34">
        <f t="shared" si="14"/>
        <v>0.288936627282492</v>
      </c>
      <c r="T19" s="31" t="s">
        <v>65</v>
      </c>
      <c r="U19" s="22">
        <v>81.3</v>
      </c>
      <c r="V19" s="32">
        <f t="shared" si="15"/>
        <v>1372.69372693727</v>
      </c>
      <c r="W19" s="33">
        <v>3816</v>
      </c>
      <c r="X19" s="33">
        <v>118296</v>
      </c>
      <c r="Y19" s="33">
        <v>35985.6432</v>
      </c>
      <c r="Z19" s="38">
        <v>4032</v>
      </c>
      <c r="AA19" s="38">
        <v>124992</v>
      </c>
      <c r="AB19" s="37">
        <v>38022.5664</v>
      </c>
    </row>
    <row r="20" ht="20.1" customHeight="1" spans="1:28">
      <c r="A20" s="21">
        <v>19</v>
      </c>
      <c r="B20" s="22">
        <v>549</v>
      </c>
      <c r="C20" s="22" t="s">
        <v>66</v>
      </c>
      <c r="D20" s="22">
        <v>235</v>
      </c>
      <c r="E20" s="22" t="s">
        <v>60</v>
      </c>
      <c r="F20" s="22">
        <v>97854.79</v>
      </c>
      <c r="G20" s="22">
        <v>31</v>
      </c>
      <c r="H20" s="21">
        <v>3157</v>
      </c>
      <c r="I20" s="21">
        <f t="shared" si="8"/>
        <v>3788.4</v>
      </c>
      <c r="J20" s="22">
        <v>87152.37</v>
      </c>
      <c r="K20" s="22">
        <f>VLOOKUP(B20,[1]Sheet1!$C$3:$D$100,2,FALSE)</f>
        <v>24</v>
      </c>
      <c r="L20" s="24">
        <f t="shared" si="9"/>
        <v>3631</v>
      </c>
      <c r="M20" s="26">
        <v>3700</v>
      </c>
      <c r="N20" s="21">
        <f t="shared" si="10"/>
        <v>-69</v>
      </c>
      <c r="O20" s="21">
        <f t="shared" si="11"/>
        <v>-543</v>
      </c>
      <c r="P20" s="26">
        <v>3700</v>
      </c>
      <c r="Q20" s="26">
        <f t="shared" si="12"/>
        <v>114700</v>
      </c>
      <c r="R20" s="26">
        <f t="shared" si="13"/>
        <v>33079.48</v>
      </c>
      <c r="S20" s="34">
        <f t="shared" si="14"/>
        <v>0.171998732974343</v>
      </c>
      <c r="T20" s="31" t="s">
        <v>67</v>
      </c>
      <c r="U20" s="22">
        <v>76.46</v>
      </c>
      <c r="V20" s="32">
        <f t="shared" si="15"/>
        <v>1500.13078733979</v>
      </c>
      <c r="W20" s="33">
        <v>3922</v>
      </c>
      <c r="X20" s="33">
        <v>121582</v>
      </c>
      <c r="Y20" s="33">
        <v>35064.2488</v>
      </c>
      <c r="Z20" s="38">
        <v>4144</v>
      </c>
      <c r="AA20" s="38">
        <v>128464</v>
      </c>
      <c r="AB20" s="37">
        <v>37049.0176</v>
      </c>
    </row>
    <row r="21" ht="20.1" customHeight="1" spans="1:28">
      <c r="A21" s="21">
        <v>20</v>
      </c>
      <c r="B21" s="22">
        <v>720</v>
      </c>
      <c r="C21" s="22" t="s">
        <v>68</v>
      </c>
      <c r="D21" s="22">
        <v>235</v>
      </c>
      <c r="E21" s="22" t="s">
        <v>60</v>
      </c>
      <c r="F21" s="22">
        <v>74492.55</v>
      </c>
      <c r="G21" s="22">
        <v>31</v>
      </c>
      <c r="H21" s="21">
        <v>2403</v>
      </c>
      <c r="I21" s="21">
        <f t="shared" si="8"/>
        <v>2883.6</v>
      </c>
      <c r="J21" s="22">
        <v>89034.21</v>
      </c>
      <c r="K21" s="22">
        <f>VLOOKUP(B21,[1]Sheet1!$C$3:$D$100,2,FALSE)</f>
        <v>24</v>
      </c>
      <c r="L21" s="24">
        <f t="shared" si="9"/>
        <v>3710</v>
      </c>
      <c r="M21" s="26">
        <v>3400</v>
      </c>
      <c r="N21" s="21">
        <f t="shared" si="10"/>
        <v>310</v>
      </c>
      <c r="O21" s="21">
        <f t="shared" si="11"/>
        <v>-997</v>
      </c>
      <c r="P21" s="26">
        <v>3400</v>
      </c>
      <c r="Q21" s="26">
        <f t="shared" si="12"/>
        <v>105400</v>
      </c>
      <c r="R21" s="26">
        <f t="shared" si="13"/>
        <v>32579.14</v>
      </c>
      <c r="S21" s="34">
        <f t="shared" si="14"/>
        <v>0.414898044111527</v>
      </c>
      <c r="T21" s="31" t="s">
        <v>69</v>
      </c>
      <c r="U21" s="22">
        <v>64.52</v>
      </c>
      <c r="V21" s="32">
        <f t="shared" si="15"/>
        <v>1633.60198388097</v>
      </c>
      <c r="W21" s="33">
        <v>3604</v>
      </c>
      <c r="X21" s="33">
        <v>111724</v>
      </c>
      <c r="Y21" s="33">
        <v>34533.8884</v>
      </c>
      <c r="Z21" s="38">
        <v>3808</v>
      </c>
      <c r="AA21" s="38">
        <v>118048</v>
      </c>
      <c r="AB21" s="37">
        <v>36488.6368</v>
      </c>
    </row>
    <row r="22" ht="20.1" customHeight="1" spans="1:28">
      <c r="A22" s="21">
        <v>21</v>
      </c>
      <c r="B22" s="22">
        <v>732</v>
      </c>
      <c r="C22" s="22" t="s">
        <v>70</v>
      </c>
      <c r="D22" s="22">
        <v>235</v>
      </c>
      <c r="E22" s="22" t="s">
        <v>60</v>
      </c>
      <c r="F22" s="22">
        <v>86370.62</v>
      </c>
      <c r="G22" s="22">
        <v>31</v>
      </c>
      <c r="H22" s="21">
        <v>2786</v>
      </c>
      <c r="I22" s="21">
        <f t="shared" si="8"/>
        <v>3343.2</v>
      </c>
      <c r="J22" s="22">
        <v>70210.59</v>
      </c>
      <c r="K22" s="22">
        <f>VLOOKUP(B22,[1]Sheet1!$C$3:$D$100,2,FALSE)</f>
        <v>24</v>
      </c>
      <c r="L22" s="24">
        <f t="shared" si="9"/>
        <v>2925</v>
      </c>
      <c r="M22" s="26">
        <v>3800</v>
      </c>
      <c r="N22" s="21">
        <f t="shared" si="10"/>
        <v>-875</v>
      </c>
      <c r="O22" s="21">
        <f t="shared" si="11"/>
        <v>-1014</v>
      </c>
      <c r="P22" s="26">
        <v>3800</v>
      </c>
      <c r="Q22" s="26">
        <f t="shared" si="12"/>
        <v>117800</v>
      </c>
      <c r="R22" s="26">
        <f t="shared" si="13"/>
        <v>36305.96</v>
      </c>
      <c r="S22" s="34">
        <f t="shared" si="14"/>
        <v>0.363962670495334</v>
      </c>
      <c r="T22" s="31" t="s">
        <v>71</v>
      </c>
      <c r="U22" s="22">
        <v>78.41</v>
      </c>
      <c r="V22" s="35">
        <f t="shared" si="15"/>
        <v>1502.35939293457</v>
      </c>
      <c r="W22" s="33">
        <v>4028</v>
      </c>
      <c r="X22" s="33">
        <v>124868</v>
      </c>
      <c r="Y22" s="33">
        <v>38484.3176</v>
      </c>
      <c r="Z22" s="38">
        <v>4256</v>
      </c>
      <c r="AA22" s="38">
        <v>131936</v>
      </c>
      <c r="AB22" s="37">
        <v>40662.6752</v>
      </c>
    </row>
    <row r="23" ht="20.1" customHeight="1" spans="1:28">
      <c r="A23" s="21">
        <v>22</v>
      </c>
      <c r="B23" s="22">
        <v>539</v>
      </c>
      <c r="C23" s="22" t="s">
        <v>72</v>
      </c>
      <c r="D23" s="22">
        <v>235</v>
      </c>
      <c r="E23" s="22" t="s">
        <v>60</v>
      </c>
      <c r="F23" s="22">
        <v>83077.1</v>
      </c>
      <c r="G23" s="22">
        <v>31</v>
      </c>
      <c r="H23" s="21">
        <v>2680</v>
      </c>
      <c r="I23" s="21">
        <f t="shared" si="8"/>
        <v>3216</v>
      </c>
      <c r="J23" s="22">
        <v>80362.07</v>
      </c>
      <c r="K23" s="22">
        <f>VLOOKUP(B23,[1]Sheet1!$C$3:$D$100,2,FALSE)</f>
        <v>24</v>
      </c>
      <c r="L23" s="24">
        <f t="shared" si="9"/>
        <v>3348</v>
      </c>
      <c r="M23" s="26">
        <v>4100</v>
      </c>
      <c r="N23" s="21">
        <f t="shared" si="10"/>
        <v>-752</v>
      </c>
      <c r="O23" s="21">
        <f t="shared" si="11"/>
        <v>-1420</v>
      </c>
      <c r="P23" s="27">
        <v>3500</v>
      </c>
      <c r="Q23" s="27">
        <f t="shared" si="12"/>
        <v>108500</v>
      </c>
      <c r="R23" s="27">
        <f t="shared" si="13"/>
        <v>33428.85</v>
      </c>
      <c r="S23" s="30">
        <f t="shared" si="14"/>
        <v>0.305970149253731</v>
      </c>
      <c r="T23" s="31" t="s">
        <v>73</v>
      </c>
      <c r="U23" s="22">
        <v>76.7</v>
      </c>
      <c r="V23" s="32">
        <f t="shared" si="15"/>
        <v>1414.60234680574</v>
      </c>
      <c r="W23" s="33">
        <v>3710</v>
      </c>
      <c r="X23" s="33">
        <v>115010</v>
      </c>
      <c r="Y23" s="33">
        <v>35434.581</v>
      </c>
      <c r="Z23" s="38">
        <v>3920</v>
      </c>
      <c r="AA23" s="38">
        <v>121520</v>
      </c>
      <c r="AB23" s="37">
        <v>37440.312</v>
      </c>
    </row>
    <row r="24" ht="20.1" customHeight="1" spans="1:28">
      <c r="A24" s="21">
        <v>23</v>
      </c>
      <c r="B24" s="22">
        <v>594</v>
      </c>
      <c r="C24" s="22" t="s">
        <v>74</v>
      </c>
      <c r="D24" s="22">
        <v>235</v>
      </c>
      <c r="E24" s="22" t="s">
        <v>60</v>
      </c>
      <c r="F24" s="22">
        <v>75566.9</v>
      </c>
      <c r="G24" s="22">
        <v>31</v>
      </c>
      <c r="H24" s="21">
        <v>2438</v>
      </c>
      <c r="I24" s="21">
        <f t="shared" si="8"/>
        <v>2925.6</v>
      </c>
      <c r="J24" s="22">
        <v>70430.58</v>
      </c>
      <c r="K24" s="22">
        <f>VLOOKUP(B24,[1]Sheet1!$C$3:$D$100,2,FALSE)</f>
        <v>24</v>
      </c>
      <c r="L24" s="24">
        <f t="shared" si="9"/>
        <v>2935</v>
      </c>
      <c r="M24" s="26">
        <v>3600</v>
      </c>
      <c r="N24" s="21">
        <f t="shared" si="10"/>
        <v>-665</v>
      </c>
      <c r="O24" s="21">
        <f t="shared" si="11"/>
        <v>-1162</v>
      </c>
      <c r="P24" s="26">
        <v>3600</v>
      </c>
      <c r="Q24" s="26">
        <f t="shared" si="12"/>
        <v>111600</v>
      </c>
      <c r="R24" s="26">
        <f t="shared" si="13"/>
        <v>32988.96</v>
      </c>
      <c r="S24" s="34">
        <f t="shared" si="14"/>
        <v>0.4766201804758</v>
      </c>
      <c r="T24" s="31" t="s">
        <v>75</v>
      </c>
      <c r="U24" s="22">
        <v>61.8</v>
      </c>
      <c r="V24" s="32">
        <f t="shared" si="15"/>
        <v>1805.82524271845</v>
      </c>
      <c r="W24" s="33">
        <v>3816</v>
      </c>
      <c r="X24" s="33">
        <v>118296</v>
      </c>
      <c r="Y24" s="33">
        <v>34968.2976</v>
      </c>
      <c r="Z24" s="38">
        <v>4032</v>
      </c>
      <c r="AA24" s="38">
        <v>124992</v>
      </c>
      <c r="AB24" s="37">
        <v>36947.6352</v>
      </c>
    </row>
    <row r="25" ht="20.1" customHeight="1" spans="1:28">
      <c r="A25" s="21">
        <v>24</v>
      </c>
      <c r="B25" s="22">
        <v>721</v>
      </c>
      <c r="C25" s="22" t="s">
        <v>76</v>
      </c>
      <c r="D25" s="22">
        <v>235</v>
      </c>
      <c r="E25" s="22" t="s">
        <v>60</v>
      </c>
      <c r="F25" s="22">
        <v>144769.84</v>
      </c>
      <c r="G25" s="22">
        <v>29</v>
      </c>
      <c r="H25" s="21">
        <v>4992</v>
      </c>
      <c r="I25" s="21">
        <f t="shared" si="8"/>
        <v>5990.4</v>
      </c>
      <c r="J25" s="22">
        <v>102628.91</v>
      </c>
      <c r="K25" s="22">
        <f>VLOOKUP(B25,[1]Sheet1!$C$3:$D$100,2,FALSE)</f>
        <v>24</v>
      </c>
      <c r="L25" s="24">
        <f t="shared" si="9"/>
        <v>4276</v>
      </c>
      <c r="M25" s="26">
        <v>5200</v>
      </c>
      <c r="N25" s="21">
        <f t="shared" si="10"/>
        <v>-924</v>
      </c>
      <c r="O25" s="21">
        <f t="shared" si="11"/>
        <v>-208</v>
      </c>
      <c r="P25" s="26">
        <v>5200</v>
      </c>
      <c r="Q25" s="26">
        <f t="shared" si="12"/>
        <v>161200</v>
      </c>
      <c r="R25" s="26">
        <f t="shared" si="13"/>
        <v>55098.16</v>
      </c>
      <c r="S25" s="34">
        <f t="shared" si="14"/>
        <v>0.0416666666666667</v>
      </c>
      <c r="T25" s="31" t="s">
        <v>77</v>
      </c>
      <c r="U25" s="22">
        <v>56.85</v>
      </c>
      <c r="V25" s="32">
        <f t="shared" si="15"/>
        <v>2835.53210202287</v>
      </c>
      <c r="W25" s="33">
        <v>5408</v>
      </c>
      <c r="X25" s="33">
        <v>167648</v>
      </c>
      <c r="Y25" s="33">
        <v>57302.0864</v>
      </c>
      <c r="Z25" s="38">
        <v>5616</v>
      </c>
      <c r="AA25" s="38">
        <v>174096</v>
      </c>
      <c r="AB25" s="37">
        <v>59506.0128</v>
      </c>
    </row>
    <row r="26" ht="20.1" customHeight="1" spans="1:28">
      <c r="A26" s="21">
        <v>25</v>
      </c>
      <c r="B26" s="22">
        <v>746</v>
      </c>
      <c r="C26" s="22" t="s">
        <v>78</v>
      </c>
      <c r="D26" s="22">
        <v>235</v>
      </c>
      <c r="E26" s="22" t="s">
        <v>60</v>
      </c>
      <c r="F26" s="22">
        <v>125596.47</v>
      </c>
      <c r="G26" s="22">
        <v>31</v>
      </c>
      <c r="H26" s="21">
        <v>4051</v>
      </c>
      <c r="I26" s="21">
        <f t="shared" si="8"/>
        <v>4861.2</v>
      </c>
      <c r="J26" s="22">
        <v>128546.11</v>
      </c>
      <c r="K26" s="22">
        <f>VLOOKUP(B26,[1]Sheet1!$C$3:$D$100,2,FALSE)</f>
        <v>24</v>
      </c>
      <c r="L26" s="24">
        <f t="shared" si="9"/>
        <v>5356</v>
      </c>
      <c r="M26" s="26">
        <v>6800</v>
      </c>
      <c r="N26" s="21">
        <f t="shared" si="10"/>
        <v>-1444</v>
      </c>
      <c r="O26" s="21">
        <f t="shared" si="11"/>
        <v>-2749</v>
      </c>
      <c r="P26" s="27">
        <v>6300</v>
      </c>
      <c r="Q26" s="27">
        <f t="shared" si="12"/>
        <v>195300</v>
      </c>
      <c r="R26" s="27">
        <f t="shared" si="13"/>
        <v>54117.63</v>
      </c>
      <c r="S26" s="30">
        <f t="shared" si="14"/>
        <v>0.555171562577141</v>
      </c>
      <c r="T26" s="31" t="s">
        <v>79</v>
      </c>
      <c r="U26" s="22">
        <v>75.31</v>
      </c>
      <c r="V26" s="32">
        <f t="shared" si="15"/>
        <v>2593.28110476696</v>
      </c>
      <c r="W26" s="33">
        <v>6552</v>
      </c>
      <c r="X26" s="33">
        <v>203112</v>
      </c>
      <c r="Y26" s="33">
        <v>56282.3352</v>
      </c>
      <c r="Z26" s="38">
        <v>6804</v>
      </c>
      <c r="AA26" s="38">
        <v>210924</v>
      </c>
      <c r="AB26" s="37">
        <v>58447.0404</v>
      </c>
    </row>
    <row r="27" ht="20.1" customHeight="1" spans="1:28">
      <c r="A27" s="21">
        <v>26</v>
      </c>
      <c r="B27" s="22">
        <v>371</v>
      </c>
      <c r="C27" s="22" t="s">
        <v>80</v>
      </c>
      <c r="D27" s="22">
        <v>235</v>
      </c>
      <c r="E27" s="22" t="s">
        <v>60</v>
      </c>
      <c r="F27" s="22">
        <v>96545</v>
      </c>
      <c r="G27" s="22">
        <v>31</v>
      </c>
      <c r="H27" s="21">
        <v>3114</v>
      </c>
      <c r="I27" s="21">
        <f t="shared" si="8"/>
        <v>3736.8</v>
      </c>
      <c r="J27" s="22">
        <v>62660.33</v>
      </c>
      <c r="K27" s="22">
        <f>VLOOKUP(B27,[1]Sheet1!$C$3:$D$100,2,FALSE)</f>
        <v>24</v>
      </c>
      <c r="L27" s="24">
        <f t="shared" si="9"/>
        <v>2611</v>
      </c>
      <c r="M27" s="26">
        <v>3800</v>
      </c>
      <c r="N27" s="21">
        <f t="shared" si="10"/>
        <v>-1189</v>
      </c>
      <c r="O27" s="21">
        <f t="shared" si="11"/>
        <v>-686</v>
      </c>
      <c r="P27" s="26">
        <v>3800</v>
      </c>
      <c r="Q27" s="26">
        <f t="shared" si="12"/>
        <v>117800</v>
      </c>
      <c r="R27" s="26">
        <f t="shared" si="13"/>
        <v>39639.7</v>
      </c>
      <c r="S27" s="34">
        <f t="shared" si="14"/>
        <v>0.220295439948619</v>
      </c>
      <c r="T27" s="31" t="s">
        <v>81</v>
      </c>
      <c r="U27" s="22">
        <v>54.21</v>
      </c>
      <c r="V27" s="32">
        <f t="shared" si="15"/>
        <v>2173.03080612433</v>
      </c>
      <c r="W27" s="33">
        <v>4028</v>
      </c>
      <c r="X27" s="33">
        <v>124868</v>
      </c>
      <c r="Y27" s="33">
        <v>42018.082</v>
      </c>
      <c r="Z27" s="38">
        <v>4256</v>
      </c>
      <c r="AA27" s="38">
        <v>131936</v>
      </c>
      <c r="AB27" s="37">
        <v>44396.464</v>
      </c>
    </row>
    <row r="28" ht="20.1" customHeight="1" spans="1:28">
      <c r="A28" s="21">
        <v>27</v>
      </c>
      <c r="B28" s="22">
        <v>341</v>
      </c>
      <c r="C28" s="22" t="s">
        <v>82</v>
      </c>
      <c r="D28" s="22">
        <v>235</v>
      </c>
      <c r="E28" s="22" t="s">
        <v>60</v>
      </c>
      <c r="F28" s="22">
        <v>218895.21</v>
      </c>
      <c r="G28" s="22">
        <v>31</v>
      </c>
      <c r="H28" s="21">
        <v>7061</v>
      </c>
      <c r="I28" s="21">
        <f t="shared" si="8"/>
        <v>8473.2</v>
      </c>
      <c r="J28" s="22">
        <v>419572.77</v>
      </c>
      <c r="K28" s="22">
        <f>VLOOKUP(B28,[1]Sheet1!$C$3:$D$100,2,FALSE)</f>
        <v>24</v>
      </c>
      <c r="L28" s="24">
        <f t="shared" si="9"/>
        <v>17482</v>
      </c>
      <c r="M28" s="26">
        <v>19400</v>
      </c>
      <c r="N28" s="21">
        <f t="shared" si="10"/>
        <v>-1918</v>
      </c>
      <c r="O28" s="21">
        <f t="shared" si="11"/>
        <v>-12339</v>
      </c>
      <c r="P28" s="26">
        <v>19400</v>
      </c>
      <c r="Q28" s="26">
        <f t="shared" si="12"/>
        <v>601400</v>
      </c>
      <c r="R28" s="26">
        <f t="shared" si="13"/>
        <v>196838.22</v>
      </c>
      <c r="S28" s="34">
        <f t="shared" si="14"/>
        <v>1.74748619175754</v>
      </c>
      <c r="T28" s="31" t="s">
        <v>83</v>
      </c>
      <c r="U28" s="22">
        <v>92.55</v>
      </c>
      <c r="V28" s="32">
        <f t="shared" si="15"/>
        <v>6498.10913019989</v>
      </c>
      <c r="W28" s="33">
        <v>19982</v>
      </c>
      <c r="X28" s="33">
        <v>619442</v>
      </c>
      <c r="Y28" s="33">
        <v>202743.3666</v>
      </c>
      <c r="Z28" s="38">
        <v>20564</v>
      </c>
      <c r="AA28" s="38">
        <v>637484</v>
      </c>
      <c r="AB28" s="37">
        <v>208648.5132</v>
      </c>
    </row>
    <row r="29" ht="20.1" customHeight="1" spans="1:28">
      <c r="A29" s="21">
        <v>28</v>
      </c>
      <c r="B29" s="22">
        <v>591</v>
      </c>
      <c r="C29" s="22" t="s">
        <v>84</v>
      </c>
      <c r="D29" s="22">
        <v>235</v>
      </c>
      <c r="E29" s="22" t="s">
        <v>60</v>
      </c>
      <c r="F29" s="22">
        <v>120279.24</v>
      </c>
      <c r="G29" s="22">
        <v>31</v>
      </c>
      <c r="H29" s="21">
        <v>3880</v>
      </c>
      <c r="I29" s="21">
        <f t="shared" si="8"/>
        <v>4656</v>
      </c>
      <c r="J29" s="22">
        <v>91029.51</v>
      </c>
      <c r="K29" s="22">
        <f>VLOOKUP(B29,[1]Sheet1!$C$3:$D$100,2,FALSE)</f>
        <v>24</v>
      </c>
      <c r="L29" s="24">
        <f t="shared" si="9"/>
        <v>3793</v>
      </c>
      <c r="M29" s="26">
        <v>5000</v>
      </c>
      <c r="N29" s="21">
        <f t="shared" si="10"/>
        <v>-1207</v>
      </c>
      <c r="O29" s="21">
        <f t="shared" si="11"/>
        <v>-1120</v>
      </c>
      <c r="P29" s="27">
        <v>4500</v>
      </c>
      <c r="Q29" s="27">
        <f t="shared" si="12"/>
        <v>139500</v>
      </c>
      <c r="R29" s="27">
        <f t="shared" si="13"/>
        <v>46481.4</v>
      </c>
      <c r="S29" s="30">
        <f t="shared" si="14"/>
        <v>0.15979381443299</v>
      </c>
      <c r="T29" s="31" t="s">
        <v>85</v>
      </c>
      <c r="U29" s="22">
        <v>68.61</v>
      </c>
      <c r="V29" s="32">
        <f t="shared" si="15"/>
        <v>2033.23130738959</v>
      </c>
      <c r="W29" s="33">
        <v>4680</v>
      </c>
      <c r="X29" s="33">
        <v>145080</v>
      </c>
      <c r="Y29" s="33">
        <v>48340.656</v>
      </c>
      <c r="Z29" s="38">
        <v>4860</v>
      </c>
      <c r="AA29" s="38">
        <v>150660</v>
      </c>
      <c r="AB29" s="37">
        <v>50199.912</v>
      </c>
    </row>
    <row r="30" ht="20.1" customHeight="1" spans="1:28">
      <c r="A30" s="21">
        <v>29</v>
      </c>
      <c r="B30" s="22">
        <v>717</v>
      </c>
      <c r="C30" s="22" t="s">
        <v>86</v>
      </c>
      <c r="D30" s="22">
        <v>235</v>
      </c>
      <c r="E30" s="22" t="s">
        <v>60</v>
      </c>
      <c r="F30" s="22">
        <v>108400.88</v>
      </c>
      <c r="G30" s="22">
        <v>31</v>
      </c>
      <c r="H30" s="21">
        <v>3497</v>
      </c>
      <c r="I30" s="21">
        <f t="shared" si="8"/>
        <v>4196.4</v>
      </c>
      <c r="J30" s="22">
        <v>82965.19</v>
      </c>
      <c r="K30" s="22">
        <f>VLOOKUP(B30,[1]Sheet1!$C$3:$D$100,2,FALSE)</f>
        <v>24</v>
      </c>
      <c r="L30" s="24">
        <f t="shared" si="9"/>
        <v>3457</v>
      </c>
      <c r="M30" s="26">
        <v>5500</v>
      </c>
      <c r="N30" s="21">
        <f t="shared" si="10"/>
        <v>-2043</v>
      </c>
      <c r="O30" s="21">
        <f t="shared" si="11"/>
        <v>-2003</v>
      </c>
      <c r="P30" s="27">
        <v>4800</v>
      </c>
      <c r="Q30" s="27">
        <f t="shared" si="12"/>
        <v>148800</v>
      </c>
      <c r="R30" s="27">
        <f t="shared" si="13"/>
        <v>47571.36</v>
      </c>
      <c r="S30" s="30">
        <f t="shared" si="14"/>
        <v>0.372605090077209</v>
      </c>
      <c r="T30" s="31" t="s">
        <v>87</v>
      </c>
      <c r="U30" s="22">
        <v>58.28</v>
      </c>
      <c r="V30" s="32">
        <f t="shared" si="15"/>
        <v>2553.1914893617</v>
      </c>
      <c r="W30" s="33">
        <v>4992</v>
      </c>
      <c r="X30" s="33">
        <v>154752</v>
      </c>
      <c r="Y30" s="33">
        <v>49474.2144</v>
      </c>
      <c r="Z30" s="38">
        <v>5184</v>
      </c>
      <c r="AA30" s="38">
        <v>160704</v>
      </c>
      <c r="AB30" s="37">
        <v>51377.0688</v>
      </c>
    </row>
    <row r="31" ht="20.1" customHeight="1" spans="1:28">
      <c r="A31" s="21">
        <v>30</v>
      </c>
      <c r="B31" s="22">
        <v>514</v>
      </c>
      <c r="C31" s="22" t="s">
        <v>88</v>
      </c>
      <c r="D31" s="22">
        <v>235</v>
      </c>
      <c r="E31" s="22" t="s">
        <v>60</v>
      </c>
      <c r="F31" s="22">
        <v>218622.66</v>
      </c>
      <c r="G31" s="22">
        <v>31</v>
      </c>
      <c r="H31" s="21">
        <v>7052</v>
      </c>
      <c r="I31" s="21">
        <f t="shared" si="8"/>
        <v>8462.4</v>
      </c>
      <c r="J31" s="22">
        <v>144951.95</v>
      </c>
      <c r="K31" s="22">
        <f>VLOOKUP(B31,[1]Sheet1!$C$3:$D$100,2,FALSE)</f>
        <v>24</v>
      </c>
      <c r="L31" s="24">
        <f t="shared" si="9"/>
        <v>6040</v>
      </c>
      <c r="M31" s="26">
        <v>9000</v>
      </c>
      <c r="N31" s="21">
        <f t="shared" si="10"/>
        <v>-2960</v>
      </c>
      <c r="O31" s="21">
        <f t="shared" si="11"/>
        <v>-1948</v>
      </c>
      <c r="P31" s="26">
        <v>9000</v>
      </c>
      <c r="Q31" s="26">
        <f t="shared" si="12"/>
        <v>279000</v>
      </c>
      <c r="R31" s="26">
        <f t="shared" si="13"/>
        <v>92823.3</v>
      </c>
      <c r="S31" s="34">
        <f t="shared" si="14"/>
        <v>0.276233692569484</v>
      </c>
      <c r="T31" s="31" t="s">
        <v>89</v>
      </c>
      <c r="U31" s="22">
        <v>61.52</v>
      </c>
      <c r="V31" s="32">
        <f t="shared" si="15"/>
        <v>4535.11053315995</v>
      </c>
      <c r="W31" s="33">
        <v>9360</v>
      </c>
      <c r="X31" s="33">
        <v>290160</v>
      </c>
      <c r="Y31" s="33">
        <v>96536.232</v>
      </c>
      <c r="Z31" s="38">
        <v>9720</v>
      </c>
      <c r="AA31" s="38">
        <v>301320</v>
      </c>
      <c r="AB31" s="37">
        <v>100249.164</v>
      </c>
    </row>
    <row r="32" ht="20.1" customHeight="1" spans="1:28">
      <c r="A32" s="21">
        <v>31</v>
      </c>
      <c r="B32" s="22">
        <v>102567</v>
      </c>
      <c r="C32" s="22" t="s">
        <v>90</v>
      </c>
      <c r="D32" s="22">
        <v>235</v>
      </c>
      <c r="E32" s="22" t="s">
        <v>60</v>
      </c>
      <c r="F32" s="22"/>
      <c r="G32" s="22"/>
      <c r="H32" s="21"/>
      <c r="I32" s="21">
        <f>H32*1.2</f>
        <v>0</v>
      </c>
      <c r="J32" s="22">
        <v>41887.85</v>
      </c>
      <c r="K32" s="22">
        <f>VLOOKUP(B32,[1]Sheet1!$C$3:$D$100,2,FALSE)</f>
        <v>24</v>
      </c>
      <c r="L32" s="24">
        <f>ROUND(J32/K32,0)</f>
        <v>1745</v>
      </c>
      <c r="M32" s="26">
        <v>1500</v>
      </c>
      <c r="N32" s="21">
        <f>L32-M32</f>
        <v>245</v>
      </c>
      <c r="O32" s="21">
        <f>H32-M32</f>
        <v>-1500</v>
      </c>
      <c r="P32" s="27">
        <v>2500</v>
      </c>
      <c r="Q32" s="27">
        <f>P32*31</f>
        <v>77500</v>
      </c>
      <c r="R32" s="27">
        <f>Q32*T32</f>
        <v>24025</v>
      </c>
      <c r="S32" s="30"/>
      <c r="T32" s="31">
        <v>0.31</v>
      </c>
      <c r="U32" s="22">
        <v>43.75</v>
      </c>
      <c r="V32" s="32">
        <f>Q32/U32</f>
        <v>1771.42857142857</v>
      </c>
      <c r="W32" s="33">
        <v>2650</v>
      </c>
      <c r="X32" s="33">
        <v>82150</v>
      </c>
      <c r="Y32" s="33">
        <v>25466.5</v>
      </c>
      <c r="Z32" s="38">
        <v>2800</v>
      </c>
      <c r="AA32" s="38">
        <v>86800</v>
      </c>
      <c r="AB32" s="37">
        <v>26908</v>
      </c>
    </row>
    <row r="33" ht="20.1" customHeight="1" spans="1:28">
      <c r="A33" s="21">
        <v>32</v>
      </c>
      <c r="B33" s="22">
        <v>102564</v>
      </c>
      <c r="C33" s="22" t="s">
        <v>91</v>
      </c>
      <c r="D33" s="21">
        <v>235</v>
      </c>
      <c r="E33" s="22" t="s">
        <v>60</v>
      </c>
      <c r="F33" s="22"/>
      <c r="G33" s="22"/>
      <c r="H33" s="21"/>
      <c r="I33" s="21">
        <f>H33*1.2</f>
        <v>0</v>
      </c>
      <c r="J33" s="22">
        <v>22737.35</v>
      </c>
      <c r="K33" s="22">
        <f>VLOOKUP(B33,[1]Sheet1!$C$3:$D$100,2,FALSE)</f>
        <v>24</v>
      </c>
      <c r="L33" s="24">
        <f>ROUND(J33/K33,0)</f>
        <v>947</v>
      </c>
      <c r="M33" s="26">
        <v>1500</v>
      </c>
      <c r="N33" s="21">
        <f>L33-M33</f>
        <v>-553</v>
      </c>
      <c r="O33" s="21">
        <f>H33-M33</f>
        <v>-1500</v>
      </c>
      <c r="P33" s="26">
        <v>1500</v>
      </c>
      <c r="Q33" s="26">
        <f>P33*31</f>
        <v>46500</v>
      </c>
      <c r="R33" s="26">
        <f>Q33*T33</f>
        <v>14415</v>
      </c>
      <c r="S33" s="34"/>
      <c r="T33" s="31">
        <v>0.31</v>
      </c>
      <c r="U33" s="22" t="e">
        <v>#N/A</v>
      </c>
      <c r="V33" s="32">
        <v>0</v>
      </c>
      <c r="W33" s="33">
        <v>1590</v>
      </c>
      <c r="X33" s="33">
        <v>49290</v>
      </c>
      <c r="Y33" s="33">
        <v>15279.9</v>
      </c>
      <c r="Z33" s="38">
        <v>1680</v>
      </c>
      <c r="AA33" s="38">
        <v>52080</v>
      </c>
      <c r="AB33" s="37">
        <v>16144.8</v>
      </c>
    </row>
    <row r="34" ht="20.1" customHeight="1" spans="1:28">
      <c r="A34" s="21">
        <v>33</v>
      </c>
      <c r="B34" s="22">
        <v>517</v>
      </c>
      <c r="C34" s="22" t="s">
        <v>92</v>
      </c>
      <c r="D34" s="22">
        <v>23</v>
      </c>
      <c r="E34" s="22" t="s">
        <v>93</v>
      </c>
      <c r="F34" s="22">
        <v>534957.23</v>
      </c>
      <c r="G34" s="22">
        <v>31</v>
      </c>
      <c r="H34" s="21">
        <v>17257</v>
      </c>
      <c r="I34" s="21">
        <f t="shared" ref="I34:I51" si="16">H34*1.2</f>
        <v>20708.4</v>
      </c>
      <c r="J34" s="22">
        <v>482391.92</v>
      </c>
      <c r="K34" s="22">
        <f>VLOOKUP(B34,[1]Sheet1!$C$3:$D$100,2,FALSE)</f>
        <v>24</v>
      </c>
      <c r="L34" s="24">
        <f t="shared" ref="L34:L40" si="17">ROUND(J34/K34,0)</f>
        <v>20100</v>
      </c>
      <c r="M34" s="26">
        <v>18000</v>
      </c>
      <c r="N34" s="21">
        <f>L34-M34</f>
        <v>2100</v>
      </c>
      <c r="O34" s="21">
        <f>H34-M34</f>
        <v>-743</v>
      </c>
      <c r="P34" s="26">
        <v>18000</v>
      </c>
      <c r="Q34" s="26">
        <f t="shared" ref="Q34:Q51" si="18">P34*31</f>
        <v>558000</v>
      </c>
      <c r="R34" s="26">
        <f t="shared" ref="R34:R51" si="19">Q34*T34</f>
        <v>145582.2</v>
      </c>
      <c r="S34" s="34">
        <f>(P34-H34)/H34</f>
        <v>0.0430549921770876</v>
      </c>
      <c r="T34" s="31" t="s">
        <v>94</v>
      </c>
      <c r="U34" s="22">
        <v>84.78</v>
      </c>
      <c r="V34" s="32">
        <f t="shared" ref="V34:V51" si="20">Q34/U34</f>
        <v>6581.74097664543</v>
      </c>
      <c r="W34" s="33">
        <v>18540</v>
      </c>
      <c r="X34" s="33">
        <v>574740</v>
      </c>
      <c r="Y34" s="33">
        <v>149949.666</v>
      </c>
      <c r="Z34" s="38">
        <v>19080</v>
      </c>
      <c r="AA34" s="38">
        <v>591480</v>
      </c>
      <c r="AB34" s="37">
        <v>154317.132</v>
      </c>
    </row>
    <row r="35" ht="20.1" customHeight="1" spans="1:28">
      <c r="A35" s="21">
        <v>34</v>
      </c>
      <c r="B35" s="22">
        <v>747</v>
      </c>
      <c r="C35" s="22" t="s">
        <v>95</v>
      </c>
      <c r="D35" s="22">
        <v>23</v>
      </c>
      <c r="E35" s="22" t="s">
        <v>93</v>
      </c>
      <c r="F35" s="22">
        <v>109714.16</v>
      </c>
      <c r="G35" s="22">
        <v>31</v>
      </c>
      <c r="H35" s="21">
        <v>3539</v>
      </c>
      <c r="I35" s="21">
        <f t="shared" si="16"/>
        <v>4246.8</v>
      </c>
      <c r="J35" s="22">
        <v>134924.78</v>
      </c>
      <c r="K35" s="22">
        <f>VLOOKUP(B35,[1]Sheet1!$C$3:$D$100,2,FALSE)</f>
        <v>24</v>
      </c>
      <c r="L35" s="24">
        <f t="shared" si="17"/>
        <v>5622</v>
      </c>
      <c r="M35" s="26">
        <v>5600</v>
      </c>
      <c r="N35" s="21">
        <f t="shared" ref="N35:N51" si="21">L35-M35</f>
        <v>22</v>
      </c>
      <c r="O35" s="21">
        <f t="shared" ref="O35:O51" si="22">H35-M35</f>
        <v>-2061</v>
      </c>
      <c r="P35" s="26">
        <v>5600</v>
      </c>
      <c r="Q35" s="26">
        <f t="shared" si="18"/>
        <v>173600</v>
      </c>
      <c r="R35" s="26">
        <f t="shared" si="19"/>
        <v>51402.96</v>
      </c>
      <c r="S35" s="34">
        <f>(P35-H35)/H35</f>
        <v>0.582367900536875</v>
      </c>
      <c r="T35" s="31" t="s">
        <v>96</v>
      </c>
      <c r="U35" s="22">
        <v>90.63</v>
      </c>
      <c r="V35" s="32">
        <f t="shared" si="20"/>
        <v>1915.4805252124</v>
      </c>
      <c r="W35" s="33">
        <v>5824</v>
      </c>
      <c r="X35" s="33">
        <v>180544</v>
      </c>
      <c r="Y35" s="33">
        <v>53459.0784</v>
      </c>
      <c r="Z35" s="38">
        <v>6048</v>
      </c>
      <c r="AA35" s="38">
        <v>187488</v>
      </c>
      <c r="AB35" s="37">
        <v>55515.1968</v>
      </c>
    </row>
    <row r="36" ht="20.1" customHeight="1" spans="1:28">
      <c r="A36" s="21">
        <v>35</v>
      </c>
      <c r="B36" s="22">
        <v>373</v>
      </c>
      <c r="C36" s="22" t="s">
        <v>97</v>
      </c>
      <c r="D36" s="22">
        <v>23</v>
      </c>
      <c r="E36" s="22" t="s">
        <v>93</v>
      </c>
      <c r="F36" s="22">
        <v>213793.16</v>
      </c>
      <c r="G36" s="22">
        <v>31</v>
      </c>
      <c r="H36" s="21">
        <v>6897</v>
      </c>
      <c r="I36" s="21">
        <f t="shared" si="16"/>
        <v>8276.4</v>
      </c>
      <c r="J36" s="22">
        <v>235678.56</v>
      </c>
      <c r="K36" s="22">
        <f>VLOOKUP(B36,[1]Sheet1!$C$3:$D$100,2,FALSE)</f>
        <v>24</v>
      </c>
      <c r="L36" s="24">
        <f t="shared" si="17"/>
        <v>9820</v>
      </c>
      <c r="M36" s="26">
        <v>8100</v>
      </c>
      <c r="N36" s="21">
        <f t="shared" si="21"/>
        <v>1720</v>
      </c>
      <c r="O36" s="21">
        <f t="shared" si="22"/>
        <v>-1203</v>
      </c>
      <c r="P36" s="27">
        <v>8800</v>
      </c>
      <c r="Q36" s="27">
        <f t="shared" si="18"/>
        <v>272800</v>
      </c>
      <c r="R36" s="27">
        <f t="shared" si="19"/>
        <v>81894.56</v>
      </c>
      <c r="S36" s="30">
        <f>(P36-H36)/H36</f>
        <v>0.27591706539075</v>
      </c>
      <c r="T36" s="31" t="s">
        <v>98</v>
      </c>
      <c r="U36" s="22">
        <v>76.53</v>
      </c>
      <c r="V36" s="32">
        <f t="shared" si="20"/>
        <v>3564.61518358814</v>
      </c>
      <c r="W36" s="33">
        <v>9152</v>
      </c>
      <c r="X36" s="33">
        <v>283712</v>
      </c>
      <c r="Y36" s="33">
        <v>85170.3424</v>
      </c>
      <c r="Z36" s="38">
        <v>9504</v>
      </c>
      <c r="AA36" s="38">
        <v>294624</v>
      </c>
      <c r="AB36" s="37">
        <v>88446.1248</v>
      </c>
    </row>
    <row r="37" ht="20.1" customHeight="1" spans="1:28">
      <c r="A37" s="21">
        <v>36</v>
      </c>
      <c r="B37" s="22">
        <v>102479</v>
      </c>
      <c r="C37" s="22" t="s">
        <v>99</v>
      </c>
      <c r="D37" s="22">
        <v>23</v>
      </c>
      <c r="E37" s="22" t="s">
        <v>93</v>
      </c>
      <c r="F37" s="22"/>
      <c r="G37" s="22"/>
      <c r="H37" s="21"/>
      <c r="I37" s="21">
        <f t="shared" si="16"/>
        <v>0</v>
      </c>
      <c r="J37" s="22">
        <v>55705.86</v>
      </c>
      <c r="K37" s="22">
        <f>VLOOKUP(B37,[1]Sheet1!$C$3:$D$100,2,FALSE)</f>
        <v>24</v>
      </c>
      <c r="L37" s="24">
        <f t="shared" si="17"/>
        <v>2321</v>
      </c>
      <c r="M37" s="26">
        <v>2000</v>
      </c>
      <c r="N37" s="21">
        <f t="shared" si="21"/>
        <v>321</v>
      </c>
      <c r="O37" s="21">
        <f t="shared" si="22"/>
        <v>-2000</v>
      </c>
      <c r="P37" s="27">
        <v>3000</v>
      </c>
      <c r="Q37" s="27">
        <f t="shared" si="18"/>
        <v>93000</v>
      </c>
      <c r="R37" s="27">
        <f t="shared" si="19"/>
        <v>33238.2</v>
      </c>
      <c r="S37" s="30"/>
      <c r="T37" s="31" t="s">
        <v>100</v>
      </c>
      <c r="U37" s="22">
        <v>36.54</v>
      </c>
      <c r="V37" s="32">
        <f t="shared" si="20"/>
        <v>2545.15599343186</v>
      </c>
      <c r="W37" s="33">
        <v>3180</v>
      </c>
      <c r="X37" s="33">
        <v>98580</v>
      </c>
      <c r="Y37" s="33">
        <v>35232.492</v>
      </c>
      <c r="Z37" s="38">
        <v>3360</v>
      </c>
      <c r="AA37" s="38">
        <v>104160</v>
      </c>
      <c r="AB37" s="37">
        <v>37226.784</v>
      </c>
    </row>
    <row r="38" ht="20.1" customHeight="1" spans="1:28">
      <c r="A38" s="21">
        <v>37</v>
      </c>
      <c r="B38" s="22">
        <v>744</v>
      </c>
      <c r="C38" s="22" t="s">
        <v>101</v>
      </c>
      <c r="D38" s="22">
        <v>23</v>
      </c>
      <c r="E38" s="22" t="s">
        <v>93</v>
      </c>
      <c r="F38" s="22">
        <v>183482</v>
      </c>
      <c r="G38" s="22">
        <v>31</v>
      </c>
      <c r="H38" s="21">
        <v>5919</v>
      </c>
      <c r="I38" s="21">
        <f t="shared" si="16"/>
        <v>7102.8</v>
      </c>
      <c r="J38" s="22">
        <v>189030.6</v>
      </c>
      <c r="K38" s="22">
        <f>VLOOKUP(B38,[1]Sheet1!$C$3:$D$100,2,FALSE)</f>
        <v>24</v>
      </c>
      <c r="L38" s="24">
        <f t="shared" si="17"/>
        <v>7876</v>
      </c>
      <c r="M38" s="26">
        <v>7400</v>
      </c>
      <c r="N38" s="21">
        <f t="shared" si="21"/>
        <v>476</v>
      </c>
      <c r="O38" s="21">
        <f t="shared" si="22"/>
        <v>-1481</v>
      </c>
      <c r="P38" s="26">
        <v>7400</v>
      </c>
      <c r="Q38" s="26">
        <f t="shared" si="18"/>
        <v>229400</v>
      </c>
      <c r="R38" s="26">
        <f t="shared" si="19"/>
        <v>62029.76</v>
      </c>
      <c r="S38" s="34">
        <f>(P38-H38)/H38</f>
        <v>0.250211184321676</v>
      </c>
      <c r="T38" s="31" t="s">
        <v>102</v>
      </c>
      <c r="U38" s="22">
        <v>69.9</v>
      </c>
      <c r="V38" s="32">
        <f t="shared" si="20"/>
        <v>3281.83118741059</v>
      </c>
      <c r="W38" s="33">
        <v>7696</v>
      </c>
      <c r="X38" s="33">
        <v>238576</v>
      </c>
      <c r="Y38" s="33">
        <v>64510.9504</v>
      </c>
      <c r="Z38" s="38">
        <v>7992</v>
      </c>
      <c r="AA38" s="38">
        <v>247752</v>
      </c>
      <c r="AB38" s="37">
        <v>66992.1408</v>
      </c>
    </row>
    <row r="39" ht="20.1" customHeight="1" spans="1:28">
      <c r="A39" s="21">
        <v>38</v>
      </c>
      <c r="B39" s="22">
        <v>102478</v>
      </c>
      <c r="C39" s="22" t="s">
        <v>103</v>
      </c>
      <c r="D39" s="22">
        <v>23</v>
      </c>
      <c r="E39" s="22" t="s">
        <v>93</v>
      </c>
      <c r="F39" s="22"/>
      <c r="G39" s="22"/>
      <c r="H39" s="21"/>
      <c r="I39" s="21">
        <f t="shared" si="16"/>
        <v>0</v>
      </c>
      <c r="J39" s="22">
        <v>28440.07</v>
      </c>
      <c r="K39" s="22">
        <f>VLOOKUP(B39,[1]Sheet1!$C$3:$D$100,2,FALSE)</f>
        <v>24</v>
      </c>
      <c r="L39" s="24">
        <f t="shared" si="17"/>
        <v>1185</v>
      </c>
      <c r="M39" s="26">
        <v>1200</v>
      </c>
      <c r="N39" s="21">
        <f t="shared" si="21"/>
        <v>-15</v>
      </c>
      <c r="O39" s="21">
        <f t="shared" si="22"/>
        <v>-1200</v>
      </c>
      <c r="P39" s="27">
        <v>2000</v>
      </c>
      <c r="Q39" s="27">
        <f t="shared" si="18"/>
        <v>62000</v>
      </c>
      <c r="R39" s="27">
        <f t="shared" si="19"/>
        <v>19468</v>
      </c>
      <c r="S39" s="30"/>
      <c r="T39" s="31" t="s">
        <v>104</v>
      </c>
      <c r="U39" s="22">
        <v>43.17</v>
      </c>
      <c r="V39" s="32">
        <f t="shared" si="20"/>
        <v>1436.18253416725</v>
      </c>
      <c r="W39" s="33">
        <v>2120</v>
      </c>
      <c r="X39" s="33">
        <v>65720</v>
      </c>
      <c r="Y39" s="33">
        <v>20636.08</v>
      </c>
      <c r="Z39" s="38">
        <v>2240</v>
      </c>
      <c r="AA39" s="38">
        <v>69440</v>
      </c>
      <c r="AB39" s="37">
        <v>21804.16</v>
      </c>
    </row>
    <row r="40" ht="20.1" customHeight="1" spans="1:28">
      <c r="A40" s="21">
        <v>39</v>
      </c>
      <c r="B40" s="22">
        <v>578</v>
      </c>
      <c r="C40" s="22" t="s">
        <v>105</v>
      </c>
      <c r="D40" s="22">
        <v>23</v>
      </c>
      <c r="E40" s="22" t="s">
        <v>93</v>
      </c>
      <c r="F40" s="22">
        <v>188647.87</v>
      </c>
      <c r="G40" s="22">
        <v>31</v>
      </c>
      <c r="H40" s="21">
        <v>6085</v>
      </c>
      <c r="I40" s="21">
        <f t="shared" si="16"/>
        <v>7302</v>
      </c>
      <c r="J40" s="22">
        <v>160438.27</v>
      </c>
      <c r="K40" s="22">
        <f>VLOOKUP(B40,[1]Sheet1!$C$3:$D$100,2,FALSE)</f>
        <v>24</v>
      </c>
      <c r="L40" s="24">
        <f t="shared" si="17"/>
        <v>6685</v>
      </c>
      <c r="M40" s="26">
        <v>7200</v>
      </c>
      <c r="N40" s="21">
        <f t="shared" si="21"/>
        <v>-515</v>
      </c>
      <c r="O40" s="21">
        <f t="shared" si="22"/>
        <v>-1115</v>
      </c>
      <c r="P40" s="26">
        <v>7200</v>
      </c>
      <c r="Q40" s="26">
        <f t="shared" si="18"/>
        <v>223200</v>
      </c>
      <c r="R40" s="26">
        <f t="shared" si="19"/>
        <v>79436.88</v>
      </c>
      <c r="S40" s="34">
        <f t="shared" ref="S40:S51" si="23">(P40-H40)/H40</f>
        <v>0.183237469186524</v>
      </c>
      <c r="T40" s="31" t="s">
        <v>106</v>
      </c>
      <c r="U40" s="22">
        <v>62.52</v>
      </c>
      <c r="V40" s="32">
        <f t="shared" si="20"/>
        <v>3570.0575815739</v>
      </c>
      <c r="W40" s="33">
        <v>7488</v>
      </c>
      <c r="X40" s="33">
        <v>232128</v>
      </c>
      <c r="Y40" s="33">
        <v>82614.3552</v>
      </c>
      <c r="Z40" s="38">
        <v>7776</v>
      </c>
      <c r="AA40" s="38">
        <v>241056</v>
      </c>
      <c r="AB40" s="37">
        <v>85791.8304</v>
      </c>
    </row>
    <row r="41" ht="20.1" customHeight="1" spans="1:28">
      <c r="A41" s="21">
        <v>40</v>
      </c>
      <c r="B41" s="22">
        <v>723</v>
      </c>
      <c r="C41" s="22" t="s">
        <v>107</v>
      </c>
      <c r="D41" s="22">
        <v>23</v>
      </c>
      <c r="E41" s="22" t="s">
        <v>93</v>
      </c>
      <c r="F41" s="22">
        <v>77233.68</v>
      </c>
      <c r="G41" s="22">
        <v>31</v>
      </c>
      <c r="H41" s="21">
        <v>2491</v>
      </c>
      <c r="I41" s="21">
        <f t="shared" si="16"/>
        <v>2989.2</v>
      </c>
      <c r="J41" s="22">
        <v>86387.08</v>
      </c>
      <c r="K41" s="22">
        <f>VLOOKUP(B41,[1]Sheet1!$C$3:$D$100,2,FALSE)</f>
        <v>24</v>
      </c>
      <c r="L41" s="24">
        <f t="shared" ref="L41:L51" si="24">ROUND(J41/K41,0)</f>
        <v>3599</v>
      </c>
      <c r="M41" s="26">
        <v>3800</v>
      </c>
      <c r="N41" s="21">
        <f t="shared" si="21"/>
        <v>-201</v>
      </c>
      <c r="O41" s="21">
        <f t="shared" si="22"/>
        <v>-1309</v>
      </c>
      <c r="P41" s="26">
        <v>3800</v>
      </c>
      <c r="Q41" s="26">
        <f t="shared" si="18"/>
        <v>117800</v>
      </c>
      <c r="R41" s="26">
        <f t="shared" si="19"/>
        <v>37495.74</v>
      </c>
      <c r="S41" s="34">
        <f t="shared" si="23"/>
        <v>0.525491770373344</v>
      </c>
      <c r="T41" s="31" t="s">
        <v>108</v>
      </c>
      <c r="U41" s="22">
        <v>59.34</v>
      </c>
      <c r="V41" s="32">
        <f t="shared" si="20"/>
        <v>1985.17020559488</v>
      </c>
      <c r="W41" s="33">
        <v>4028</v>
      </c>
      <c r="X41" s="33">
        <v>124868</v>
      </c>
      <c r="Y41" s="33">
        <v>39745.4844</v>
      </c>
      <c r="Z41" s="38">
        <v>4256</v>
      </c>
      <c r="AA41" s="38">
        <v>131936</v>
      </c>
      <c r="AB41" s="37">
        <v>41995.2288</v>
      </c>
    </row>
    <row r="42" ht="20.1" customHeight="1" spans="1:28">
      <c r="A42" s="21">
        <v>41</v>
      </c>
      <c r="B42" s="22">
        <v>391</v>
      </c>
      <c r="C42" s="22" t="s">
        <v>109</v>
      </c>
      <c r="D42" s="22">
        <v>23</v>
      </c>
      <c r="E42" s="22" t="s">
        <v>93</v>
      </c>
      <c r="F42" s="22">
        <v>172149.86</v>
      </c>
      <c r="G42" s="22">
        <v>31</v>
      </c>
      <c r="H42" s="21">
        <v>5553</v>
      </c>
      <c r="I42" s="21">
        <f t="shared" si="16"/>
        <v>6663.6</v>
      </c>
      <c r="J42" s="22">
        <v>157485.48</v>
      </c>
      <c r="K42" s="22">
        <f>VLOOKUP(B42,[1]Sheet1!$C$3:$D$100,2,FALSE)</f>
        <v>24</v>
      </c>
      <c r="L42" s="24">
        <f t="shared" si="24"/>
        <v>6562</v>
      </c>
      <c r="M42" s="26">
        <v>6700</v>
      </c>
      <c r="N42" s="21">
        <f t="shared" si="21"/>
        <v>-138</v>
      </c>
      <c r="O42" s="21">
        <f t="shared" si="22"/>
        <v>-1147</v>
      </c>
      <c r="P42" s="26">
        <v>6700</v>
      </c>
      <c r="Q42" s="26">
        <f t="shared" si="18"/>
        <v>207700</v>
      </c>
      <c r="R42" s="26">
        <f t="shared" si="19"/>
        <v>68042.52</v>
      </c>
      <c r="S42" s="34">
        <f t="shared" si="23"/>
        <v>0.206555015307041</v>
      </c>
      <c r="T42" s="31" t="s">
        <v>110</v>
      </c>
      <c r="U42" s="22">
        <v>76.28</v>
      </c>
      <c r="V42" s="32">
        <f t="shared" si="20"/>
        <v>2722.86313581542</v>
      </c>
      <c r="W42" s="33">
        <v>6968</v>
      </c>
      <c r="X42" s="33">
        <v>216008</v>
      </c>
      <c r="Y42" s="33">
        <v>70764.2208</v>
      </c>
      <c r="Z42" s="38">
        <v>7236</v>
      </c>
      <c r="AA42" s="38">
        <v>224316</v>
      </c>
      <c r="AB42" s="37">
        <v>73485.9216</v>
      </c>
    </row>
    <row r="43" ht="20.1" customHeight="1" spans="1:28">
      <c r="A43" s="21">
        <v>42</v>
      </c>
      <c r="B43" s="22">
        <v>349</v>
      </c>
      <c r="C43" s="22" t="s">
        <v>111</v>
      </c>
      <c r="D43" s="22">
        <v>23</v>
      </c>
      <c r="E43" s="22" t="s">
        <v>93</v>
      </c>
      <c r="F43" s="22">
        <v>182649.62</v>
      </c>
      <c r="G43" s="22">
        <v>31</v>
      </c>
      <c r="H43" s="21">
        <v>5892</v>
      </c>
      <c r="I43" s="21">
        <f t="shared" si="16"/>
        <v>7070.4</v>
      </c>
      <c r="J43" s="22">
        <v>138048.11</v>
      </c>
      <c r="K43" s="22">
        <f>VLOOKUP(B43,[1]Sheet1!$C$3:$D$100,2,FALSE)</f>
        <v>24</v>
      </c>
      <c r="L43" s="24">
        <f t="shared" si="24"/>
        <v>5752</v>
      </c>
      <c r="M43" s="26">
        <v>6200</v>
      </c>
      <c r="N43" s="21">
        <f t="shared" si="21"/>
        <v>-448</v>
      </c>
      <c r="O43" s="21">
        <f t="shared" si="22"/>
        <v>-308</v>
      </c>
      <c r="P43" s="26">
        <v>6200</v>
      </c>
      <c r="Q43" s="26">
        <f t="shared" si="18"/>
        <v>192200</v>
      </c>
      <c r="R43" s="26">
        <f t="shared" si="19"/>
        <v>68000.36</v>
      </c>
      <c r="S43" s="34">
        <f t="shared" si="23"/>
        <v>0.0522742701968771</v>
      </c>
      <c r="T43" s="31" t="s">
        <v>112</v>
      </c>
      <c r="U43" s="22">
        <v>61.49</v>
      </c>
      <c r="V43" s="32">
        <f t="shared" si="20"/>
        <v>3125.71149780452</v>
      </c>
      <c r="W43" s="33">
        <v>6448</v>
      </c>
      <c r="X43" s="33">
        <v>199888</v>
      </c>
      <c r="Y43" s="33">
        <v>70720.3744</v>
      </c>
      <c r="Z43" s="38">
        <v>6696</v>
      </c>
      <c r="AA43" s="38">
        <v>207576</v>
      </c>
      <c r="AB43" s="37">
        <v>73440.3888</v>
      </c>
    </row>
    <row r="44" ht="20.1" customHeight="1" spans="1:28">
      <c r="A44" s="21">
        <v>43</v>
      </c>
      <c r="B44" s="22">
        <v>511</v>
      </c>
      <c r="C44" s="22" t="s">
        <v>113</v>
      </c>
      <c r="D44" s="22">
        <v>23</v>
      </c>
      <c r="E44" s="22" t="s">
        <v>93</v>
      </c>
      <c r="F44" s="22">
        <v>137919.3</v>
      </c>
      <c r="G44" s="22">
        <v>31</v>
      </c>
      <c r="H44" s="21">
        <v>4449</v>
      </c>
      <c r="I44" s="21">
        <f t="shared" si="16"/>
        <v>5338.8</v>
      </c>
      <c r="J44" s="22">
        <v>118792.47</v>
      </c>
      <c r="K44" s="22">
        <f>VLOOKUP(B44,[1]Sheet1!$C$3:$D$100,2,FALSE)</f>
        <v>24</v>
      </c>
      <c r="L44" s="24">
        <f t="shared" si="24"/>
        <v>4950</v>
      </c>
      <c r="M44" s="26">
        <v>5800</v>
      </c>
      <c r="N44" s="21">
        <f t="shared" si="21"/>
        <v>-850</v>
      </c>
      <c r="O44" s="21">
        <f t="shared" si="22"/>
        <v>-1351</v>
      </c>
      <c r="P44" s="26">
        <v>5800</v>
      </c>
      <c r="Q44" s="26">
        <f t="shared" si="18"/>
        <v>179800</v>
      </c>
      <c r="R44" s="26">
        <f t="shared" si="19"/>
        <v>57338.22</v>
      </c>
      <c r="S44" s="34">
        <f t="shared" si="23"/>
        <v>0.303663744661722</v>
      </c>
      <c r="T44" s="31" t="s">
        <v>114</v>
      </c>
      <c r="U44" s="22">
        <v>66.56</v>
      </c>
      <c r="V44" s="32">
        <f t="shared" si="20"/>
        <v>2701.32211538462</v>
      </c>
      <c r="W44" s="33">
        <v>6032</v>
      </c>
      <c r="X44" s="33">
        <v>186992</v>
      </c>
      <c r="Y44" s="33">
        <v>59631.7488</v>
      </c>
      <c r="Z44" s="38">
        <v>6264</v>
      </c>
      <c r="AA44" s="38">
        <v>194184</v>
      </c>
      <c r="AB44" s="37">
        <v>61925.2776</v>
      </c>
    </row>
    <row r="45" ht="20.1" customHeight="1" spans="1:28">
      <c r="A45" s="21">
        <v>44</v>
      </c>
      <c r="B45" s="22">
        <v>718</v>
      </c>
      <c r="C45" s="22" t="s">
        <v>115</v>
      </c>
      <c r="D45" s="22">
        <v>23</v>
      </c>
      <c r="E45" s="22" t="s">
        <v>93</v>
      </c>
      <c r="F45" s="22">
        <v>82889.04</v>
      </c>
      <c r="G45" s="22">
        <v>31</v>
      </c>
      <c r="H45" s="21">
        <v>2674</v>
      </c>
      <c r="I45" s="21">
        <f t="shared" si="16"/>
        <v>3208.8</v>
      </c>
      <c r="J45" s="22">
        <v>63433</v>
      </c>
      <c r="K45" s="22">
        <f>VLOOKUP(B45,[1]Sheet1!$C$3:$D$100,2,FALSE)</f>
        <v>24</v>
      </c>
      <c r="L45" s="24">
        <f t="shared" si="24"/>
        <v>2643</v>
      </c>
      <c r="M45" s="26">
        <v>3000</v>
      </c>
      <c r="N45" s="21">
        <f t="shared" si="21"/>
        <v>-357</v>
      </c>
      <c r="O45" s="21">
        <f t="shared" si="22"/>
        <v>-326</v>
      </c>
      <c r="P45" s="26">
        <v>3000</v>
      </c>
      <c r="Q45" s="26">
        <f t="shared" si="18"/>
        <v>93000</v>
      </c>
      <c r="R45" s="26">
        <f t="shared" si="19"/>
        <v>25175.1</v>
      </c>
      <c r="S45" s="34">
        <f t="shared" si="23"/>
        <v>0.12191473448018</v>
      </c>
      <c r="T45" s="31" t="s">
        <v>116</v>
      </c>
      <c r="U45" s="22">
        <v>82.86</v>
      </c>
      <c r="V45" s="32">
        <f t="shared" si="20"/>
        <v>1122.37509051412</v>
      </c>
      <c r="W45" s="33">
        <v>3180</v>
      </c>
      <c r="X45" s="33">
        <v>98580</v>
      </c>
      <c r="Y45" s="33">
        <v>26685.606</v>
      </c>
      <c r="Z45" s="38">
        <v>3360</v>
      </c>
      <c r="AA45" s="38">
        <v>104160</v>
      </c>
      <c r="AB45" s="37">
        <v>28196.112</v>
      </c>
    </row>
    <row r="46" ht="20.1" customHeight="1" spans="1:28">
      <c r="A46" s="21">
        <v>45</v>
      </c>
      <c r="B46" s="22">
        <v>572</v>
      </c>
      <c r="C46" s="22" t="s">
        <v>117</v>
      </c>
      <c r="D46" s="22">
        <v>23</v>
      </c>
      <c r="E46" s="22" t="s">
        <v>93</v>
      </c>
      <c r="F46" s="22">
        <v>132554.95</v>
      </c>
      <c r="G46" s="22">
        <v>31</v>
      </c>
      <c r="H46" s="21">
        <v>4276</v>
      </c>
      <c r="I46" s="21">
        <f t="shared" si="16"/>
        <v>5131.2</v>
      </c>
      <c r="J46" s="22">
        <v>116188.26</v>
      </c>
      <c r="K46" s="22">
        <f>VLOOKUP(B46,[1]Sheet1!$C$3:$D$100,2,FALSE)</f>
        <v>24</v>
      </c>
      <c r="L46" s="24">
        <f t="shared" si="24"/>
        <v>4841</v>
      </c>
      <c r="M46" s="26">
        <v>5900</v>
      </c>
      <c r="N46" s="21">
        <f t="shared" si="21"/>
        <v>-1059</v>
      </c>
      <c r="O46" s="21">
        <f t="shared" si="22"/>
        <v>-1624</v>
      </c>
      <c r="P46" s="26">
        <v>5900</v>
      </c>
      <c r="Q46" s="26">
        <f t="shared" si="18"/>
        <v>182900</v>
      </c>
      <c r="R46" s="26">
        <f t="shared" si="19"/>
        <v>57412.31</v>
      </c>
      <c r="S46" s="34">
        <f t="shared" si="23"/>
        <v>0.379794200187091</v>
      </c>
      <c r="T46" s="31" t="s">
        <v>118</v>
      </c>
      <c r="U46" s="22">
        <v>83.24</v>
      </c>
      <c r="V46" s="32">
        <f t="shared" si="20"/>
        <v>2197.26093224411</v>
      </c>
      <c r="W46" s="33">
        <v>6136</v>
      </c>
      <c r="X46" s="33">
        <v>190216</v>
      </c>
      <c r="Y46" s="33">
        <v>59708.8024</v>
      </c>
      <c r="Z46" s="38">
        <v>6372</v>
      </c>
      <c r="AA46" s="38">
        <v>197532</v>
      </c>
      <c r="AB46" s="37">
        <v>62005.2948</v>
      </c>
    </row>
    <row r="47" ht="20.1" customHeight="1" spans="1:28">
      <c r="A47" s="21">
        <v>46</v>
      </c>
      <c r="B47" s="22">
        <v>742</v>
      </c>
      <c r="C47" s="22" t="s">
        <v>119</v>
      </c>
      <c r="D47" s="22">
        <v>23</v>
      </c>
      <c r="E47" s="22" t="s">
        <v>93</v>
      </c>
      <c r="F47" s="22">
        <v>225140.57</v>
      </c>
      <c r="G47" s="22">
        <v>31</v>
      </c>
      <c r="H47" s="21">
        <v>7263</v>
      </c>
      <c r="I47" s="21">
        <f t="shared" si="16"/>
        <v>8715.6</v>
      </c>
      <c r="J47" s="22">
        <v>193134.02</v>
      </c>
      <c r="K47" s="22">
        <f>VLOOKUP(B47,[1]Sheet1!$C$3:$D$100,2,FALSE)</f>
        <v>24</v>
      </c>
      <c r="L47" s="24">
        <f t="shared" si="24"/>
        <v>8047</v>
      </c>
      <c r="M47" s="26">
        <v>8800</v>
      </c>
      <c r="N47" s="21">
        <f t="shared" si="21"/>
        <v>-753</v>
      </c>
      <c r="O47" s="21">
        <f t="shared" si="22"/>
        <v>-1537</v>
      </c>
      <c r="P47" s="26">
        <v>8800</v>
      </c>
      <c r="Q47" s="26">
        <f t="shared" si="18"/>
        <v>272800</v>
      </c>
      <c r="R47" s="26">
        <f t="shared" si="19"/>
        <v>74747.2</v>
      </c>
      <c r="S47" s="34">
        <f t="shared" si="23"/>
        <v>0.211620542475561</v>
      </c>
      <c r="T47" s="31" t="s">
        <v>120</v>
      </c>
      <c r="U47" s="22">
        <v>97.83</v>
      </c>
      <c r="V47" s="32">
        <f t="shared" si="20"/>
        <v>2788.51068179495</v>
      </c>
      <c r="W47" s="33">
        <v>9152</v>
      </c>
      <c r="X47" s="33">
        <v>283712</v>
      </c>
      <c r="Y47" s="33">
        <v>77737.088</v>
      </c>
      <c r="Z47" s="38">
        <v>9504</v>
      </c>
      <c r="AA47" s="38">
        <v>294624</v>
      </c>
      <c r="AB47" s="37">
        <v>80726.976</v>
      </c>
    </row>
    <row r="48" ht="20.1" customHeight="1" spans="1:28">
      <c r="A48" s="21">
        <v>47</v>
      </c>
      <c r="B48" s="22">
        <v>308</v>
      </c>
      <c r="C48" s="22" t="s">
        <v>121</v>
      </c>
      <c r="D48" s="22">
        <v>23</v>
      </c>
      <c r="E48" s="22" t="s">
        <v>93</v>
      </c>
      <c r="F48" s="22">
        <v>206811.54</v>
      </c>
      <c r="G48" s="22">
        <v>31</v>
      </c>
      <c r="H48" s="21">
        <v>6671</v>
      </c>
      <c r="I48" s="21">
        <f t="shared" si="16"/>
        <v>8005.2</v>
      </c>
      <c r="J48" s="22">
        <v>167422.21</v>
      </c>
      <c r="K48" s="22">
        <f>VLOOKUP(B48,[1]Sheet1!$C$3:$D$100,2,FALSE)</f>
        <v>24</v>
      </c>
      <c r="L48" s="24">
        <f t="shared" si="24"/>
        <v>6976</v>
      </c>
      <c r="M48" s="26">
        <v>8800</v>
      </c>
      <c r="N48" s="21">
        <f t="shared" si="21"/>
        <v>-1824</v>
      </c>
      <c r="O48" s="21">
        <f t="shared" si="22"/>
        <v>-2129</v>
      </c>
      <c r="P48" s="26">
        <v>8800</v>
      </c>
      <c r="Q48" s="26">
        <f t="shared" si="18"/>
        <v>272800</v>
      </c>
      <c r="R48" s="26">
        <f t="shared" si="19"/>
        <v>99708.4</v>
      </c>
      <c r="S48" s="34">
        <f t="shared" si="23"/>
        <v>0.31914255733773</v>
      </c>
      <c r="T48" s="31" t="s">
        <v>122</v>
      </c>
      <c r="U48" s="22">
        <v>73.33</v>
      </c>
      <c r="V48" s="32">
        <f t="shared" si="20"/>
        <v>3720.16909859539</v>
      </c>
      <c r="W48" s="33">
        <v>9152</v>
      </c>
      <c r="X48" s="33">
        <v>283712</v>
      </c>
      <c r="Y48" s="33">
        <v>103696.736</v>
      </c>
      <c r="Z48" s="38">
        <v>9504</v>
      </c>
      <c r="AA48" s="38">
        <v>294624</v>
      </c>
      <c r="AB48" s="37">
        <v>107685.072</v>
      </c>
    </row>
    <row r="49" ht="20.1" customHeight="1" spans="1:28">
      <c r="A49" s="21">
        <v>48</v>
      </c>
      <c r="B49" s="22">
        <v>355</v>
      </c>
      <c r="C49" s="22" t="s">
        <v>123</v>
      </c>
      <c r="D49" s="22">
        <v>23</v>
      </c>
      <c r="E49" s="22" t="s">
        <v>93</v>
      </c>
      <c r="F49" s="22">
        <v>176729.51</v>
      </c>
      <c r="G49" s="22">
        <v>31</v>
      </c>
      <c r="H49" s="21">
        <v>5701</v>
      </c>
      <c r="I49" s="21">
        <f t="shared" si="16"/>
        <v>6841.2</v>
      </c>
      <c r="J49" s="22">
        <v>164322.13</v>
      </c>
      <c r="K49" s="22">
        <f>VLOOKUP(B49,[1]Sheet1!$C$3:$D$100,2,FALSE)</f>
        <v>24</v>
      </c>
      <c r="L49" s="24">
        <f t="shared" si="24"/>
        <v>6847</v>
      </c>
      <c r="M49" s="26">
        <v>8200</v>
      </c>
      <c r="N49" s="21">
        <f t="shared" si="21"/>
        <v>-1353</v>
      </c>
      <c r="O49" s="21">
        <f t="shared" si="22"/>
        <v>-2499</v>
      </c>
      <c r="P49" s="26">
        <v>8200</v>
      </c>
      <c r="Q49" s="26">
        <f t="shared" si="18"/>
        <v>254200</v>
      </c>
      <c r="R49" s="26">
        <f t="shared" si="19"/>
        <v>84572.34</v>
      </c>
      <c r="S49" s="34">
        <f t="shared" si="23"/>
        <v>0.438344150149097</v>
      </c>
      <c r="T49" s="31" t="s">
        <v>89</v>
      </c>
      <c r="U49" s="22">
        <v>85.84</v>
      </c>
      <c r="V49" s="32">
        <f t="shared" si="20"/>
        <v>2961.32339235788</v>
      </c>
      <c r="W49" s="33">
        <v>8528</v>
      </c>
      <c r="X49" s="33">
        <v>264368</v>
      </c>
      <c r="Y49" s="33">
        <v>87955.2336</v>
      </c>
      <c r="Z49" s="38">
        <v>8856</v>
      </c>
      <c r="AA49" s="38">
        <v>274536</v>
      </c>
      <c r="AB49" s="37">
        <v>91338.1272</v>
      </c>
    </row>
    <row r="50" ht="20.1" customHeight="1" spans="1:28">
      <c r="A50" s="21">
        <v>49</v>
      </c>
      <c r="B50" s="22">
        <v>337</v>
      </c>
      <c r="C50" s="22" t="s">
        <v>124</v>
      </c>
      <c r="D50" s="22">
        <v>23</v>
      </c>
      <c r="E50" s="22" t="s">
        <v>93</v>
      </c>
      <c r="F50" s="22">
        <v>587606.45</v>
      </c>
      <c r="G50" s="22">
        <v>31</v>
      </c>
      <c r="H50" s="21">
        <v>18955</v>
      </c>
      <c r="I50" s="21">
        <f t="shared" si="16"/>
        <v>22746</v>
      </c>
      <c r="J50" s="22">
        <v>606740.7</v>
      </c>
      <c r="K50" s="22">
        <f>VLOOKUP(B50,[1]Sheet1!$C$3:$D$100,2,FALSE)</f>
        <v>24</v>
      </c>
      <c r="L50" s="24">
        <f t="shared" si="24"/>
        <v>25281</v>
      </c>
      <c r="M50" s="26">
        <v>23700</v>
      </c>
      <c r="N50" s="21">
        <f t="shared" si="21"/>
        <v>1581</v>
      </c>
      <c r="O50" s="21">
        <f t="shared" si="22"/>
        <v>-4745</v>
      </c>
      <c r="P50" s="27">
        <v>25000</v>
      </c>
      <c r="Q50" s="27">
        <f t="shared" si="18"/>
        <v>775000</v>
      </c>
      <c r="R50" s="27">
        <f t="shared" si="19"/>
        <v>232732.5</v>
      </c>
      <c r="S50" s="30">
        <f t="shared" si="23"/>
        <v>0.318913215510419</v>
      </c>
      <c r="T50" s="31" t="s">
        <v>125</v>
      </c>
      <c r="U50" s="22">
        <v>109.72</v>
      </c>
      <c r="V50" s="32">
        <f t="shared" si="20"/>
        <v>7063.43419613562</v>
      </c>
      <c r="W50" s="33">
        <v>25750</v>
      </c>
      <c r="X50" s="33">
        <v>798250</v>
      </c>
      <c r="Y50" s="33">
        <v>239714.475</v>
      </c>
      <c r="Z50" s="38">
        <v>26500</v>
      </c>
      <c r="AA50" s="38">
        <v>821500</v>
      </c>
      <c r="AB50" s="37">
        <v>246696.45</v>
      </c>
    </row>
    <row r="51" ht="20.1" customHeight="1" spans="1:28">
      <c r="A51" s="21">
        <v>50</v>
      </c>
      <c r="B51" s="22">
        <v>515</v>
      </c>
      <c r="C51" s="22" t="s">
        <v>126</v>
      </c>
      <c r="D51" s="22">
        <v>23</v>
      </c>
      <c r="E51" s="22" t="s">
        <v>93</v>
      </c>
      <c r="F51" s="22">
        <v>167688.06</v>
      </c>
      <c r="G51" s="22">
        <v>31</v>
      </c>
      <c r="H51" s="21">
        <v>5409</v>
      </c>
      <c r="I51" s="21">
        <f t="shared" si="16"/>
        <v>6490.8</v>
      </c>
      <c r="J51" s="22">
        <v>125321.45</v>
      </c>
      <c r="K51" s="22">
        <f>VLOOKUP(B51,[1]Sheet1!$C$3:$D$100,2,FALSE)</f>
        <v>24</v>
      </c>
      <c r="L51" s="24">
        <f t="shared" si="24"/>
        <v>5222</v>
      </c>
      <c r="M51" s="26">
        <v>7100</v>
      </c>
      <c r="N51" s="21">
        <f t="shared" si="21"/>
        <v>-1878</v>
      </c>
      <c r="O51" s="21">
        <f t="shared" si="22"/>
        <v>-1691</v>
      </c>
      <c r="P51" s="26">
        <v>7100</v>
      </c>
      <c r="Q51" s="26">
        <f t="shared" si="18"/>
        <v>220100</v>
      </c>
      <c r="R51" s="26">
        <f t="shared" si="19"/>
        <v>74041.64</v>
      </c>
      <c r="S51" s="34">
        <f t="shared" si="23"/>
        <v>0.312627102976521</v>
      </c>
      <c r="T51" s="31" t="s">
        <v>127</v>
      </c>
      <c r="U51" s="22">
        <v>59.36</v>
      </c>
      <c r="V51" s="32">
        <f t="shared" si="20"/>
        <v>3707.88409703504</v>
      </c>
      <c r="W51" s="33">
        <v>7384</v>
      </c>
      <c r="X51" s="33">
        <v>228904</v>
      </c>
      <c r="Y51" s="33">
        <v>77003.3056</v>
      </c>
      <c r="Z51" s="38">
        <v>7668</v>
      </c>
      <c r="AA51" s="38">
        <v>237708</v>
      </c>
      <c r="AB51" s="37">
        <v>79964.9712</v>
      </c>
    </row>
    <row r="52" ht="20.1" customHeight="1" spans="1:28">
      <c r="A52" s="21">
        <v>51</v>
      </c>
      <c r="B52" s="22">
        <v>102935</v>
      </c>
      <c r="C52" s="22" t="s">
        <v>128</v>
      </c>
      <c r="D52" s="22"/>
      <c r="E52" s="22" t="s">
        <v>93</v>
      </c>
      <c r="F52" s="22"/>
      <c r="G52" s="22"/>
      <c r="H52" s="21"/>
      <c r="I52" s="21">
        <f>H52*1.2</f>
        <v>0</v>
      </c>
      <c r="J52" s="22">
        <v>52609.12</v>
      </c>
      <c r="K52" s="22">
        <f>VLOOKUP(B52,[1]Sheet1!$C$3:$D$100,2,FALSE)</f>
        <v>24</v>
      </c>
      <c r="L52" s="24">
        <f>ROUND(J52/K52,0)</f>
        <v>2192</v>
      </c>
      <c r="M52" s="26">
        <v>2000</v>
      </c>
      <c r="N52" s="21">
        <f>L52-M52</f>
        <v>192</v>
      </c>
      <c r="O52" s="21">
        <f>H52-M52</f>
        <v>-2000</v>
      </c>
      <c r="P52" s="26">
        <v>2600</v>
      </c>
      <c r="Q52" s="26">
        <f>P52*31</f>
        <v>80600</v>
      </c>
      <c r="R52" s="26">
        <f>Q52*T52</f>
        <v>24986</v>
      </c>
      <c r="S52" s="34"/>
      <c r="T52" s="31">
        <v>0.31</v>
      </c>
      <c r="U52" s="22" t="e">
        <v>#N/A</v>
      </c>
      <c r="V52" s="32">
        <v>0</v>
      </c>
      <c r="W52" s="33">
        <v>2756</v>
      </c>
      <c r="X52" s="33">
        <v>85436</v>
      </c>
      <c r="Y52" s="33">
        <v>26485.16</v>
      </c>
      <c r="Z52" s="38">
        <v>2912</v>
      </c>
      <c r="AA52" s="38">
        <v>90272</v>
      </c>
      <c r="AB52" s="37">
        <v>27984.32</v>
      </c>
    </row>
    <row r="53" ht="20.1" customHeight="1" spans="1:28">
      <c r="A53" s="21">
        <v>52</v>
      </c>
      <c r="B53" s="22">
        <v>753</v>
      </c>
      <c r="C53" s="22" t="s">
        <v>129</v>
      </c>
      <c r="D53" s="22">
        <v>232</v>
      </c>
      <c r="E53" s="22" t="s">
        <v>130</v>
      </c>
      <c r="F53" s="22"/>
      <c r="G53" s="22"/>
      <c r="H53" s="21"/>
      <c r="I53" s="21">
        <f t="shared" ref="I53:I71" si="25">H53*1.2</f>
        <v>0</v>
      </c>
      <c r="J53" s="22">
        <v>64646.17</v>
      </c>
      <c r="K53" s="22">
        <f>VLOOKUP(B53,[1]Sheet1!$C$3:$D$100,2,FALSE)</f>
        <v>24</v>
      </c>
      <c r="L53" s="24">
        <f>ROUND(J53/K53,0)</f>
        <v>2694</v>
      </c>
      <c r="M53" s="26">
        <v>2600</v>
      </c>
      <c r="N53" s="21">
        <f t="shared" ref="N53:N72" si="26">L53-M53</f>
        <v>94</v>
      </c>
      <c r="O53" s="21">
        <f t="shared" ref="O53:O72" si="27">H53-M53</f>
        <v>-2600</v>
      </c>
      <c r="P53" s="26">
        <v>2600</v>
      </c>
      <c r="Q53" s="26">
        <f t="shared" ref="Q53:Q72" si="28">P53*31</f>
        <v>80600</v>
      </c>
      <c r="R53" s="26">
        <f t="shared" ref="R53:R71" si="29">Q53*T53</f>
        <v>23075.78</v>
      </c>
      <c r="S53" s="34"/>
      <c r="T53" s="31" t="s">
        <v>131</v>
      </c>
      <c r="U53" s="22">
        <v>76.78</v>
      </c>
      <c r="V53" s="32">
        <f t="shared" ref="V53:V71" si="30">Q53/U53</f>
        <v>1049.75253972389</v>
      </c>
      <c r="W53" s="33">
        <v>2756</v>
      </c>
      <c r="X53" s="33">
        <v>85436</v>
      </c>
      <c r="Y53" s="33">
        <v>24460.3268</v>
      </c>
      <c r="Z53" s="38">
        <v>2912</v>
      </c>
      <c r="AA53" s="38">
        <v>90272</v>
      </c>
      <c r="AB53" s="37">
        <v>25844.8736</v>
      </c>
    </row>
    <row r="54" ht="20.1" customHeight="1" spans="1:28">
      <c r="A54" s="21">
        <v>53</v>
      </c>
      <c r="B54" s="22">
        <v>377</v>
      </c>
      <c r="C54" s="22" t="s">
        <v>132</v>
      </c>
      <c r="D54" s="22">
        <v>232</v>
      </c>
      <c r="E54" s="22" t="s">
        <v>130</v>
      </c>
      <c r="F54" s="22">
        <v>173067.63</v>
      </c>
      <c r="G54" s="22">
        <v>31</v>
      </c>
      <c r="H54" s="21">
        <v>5583</v>
      </c>
      <c r="I54" s="21">
        <f t="shared" si="25"/>
        <v>6699.6</v>
      </c>
      <c r="J54" s="22">
        <v>153674.98</v>
      </c>
      <c r="K54" s="22">
        <f>VLOOKUP(B54,[1]Sheet1!$C$3:$D$100,2,FALSE)</f>
        <v>24</v>
      </c>
      <c r="L54" s="24">
        <f>ROUND(J54/K54,0)</f>
        <v>6403</v>
      </c>
      <c r="M54" s="26">
        <v>7200</v>
      </c>
      <c r="N54" s="21">
        <f t="shared" si="26"/>
        <v>-797</v>
      </c>
      <c r="O54" s="21">
        <f t="shared" si="27"/>
        <v>-1617</v>
      </c>
      <c r="P54" s="26">
        <v>7200</v>
      </c>
      <c r="Q54" s="26">
        <f t="shared" si="28"/>
        <v>223200</v>
      </c>
      <c r="R54" s="26">
        <f t="shared" si="29"/>
        <v>76535.28</v>
      </c>
      <c r="S54" s="34">
        <f t="shared" ref="S54:S68" si="31">(P54-H54)/H54</f>
        <v>0.289629231595916</v>
      </c>
      <c r="T54" s="31" t="s">
        <v>133</v>
      </c>
      <c r="U54" s="22">
        <v>62.13</v>
      </c>
      <c r="V54" s="32">
        <f t="shared" si="30"/>
        <v>3592.46740704973</v>
      </c>
      <c r="W54" s="33">
        <v>7488</v>
      </c>
      <c r="X54" s="33">
        <v>232128</v>
      </c>
      <c r="Y54" s="33">
        <v>79596.6912</v>
      </c>
      <c r="Z54" s="38">
        <v>7776</v>
      </c>
      <c r="AA54" s="38">
        <v>241056</v>
      </c>
      <c r="AB54" s="37">
        <v>82658.1024</v>
      </c>
    </row>
    <row r="55" ht="20.1" customHeight="1" spans="1:28">
      <c r="A55" s="21">
        <v>54</v>
      </c>
      <c r="B55" s="22">
        <v>733</v>
      </c>
      <c r="C55" s="22" t="s">
        <v>134</v>
      </c>
      <c r="D55" s="22">
        <v>232</v>
      </c>
      <c r="E55" s="22" t="s">
        <v>130</v>
      </c>
      <c r="F55" s="22">
        <v>114751.99</v>
      </c>
      <c r="G55" s="22">
        <v>31</v>
      </c>
      <c r="H55" s="21">
        <v>3702</v>
      </c>
      <c r="I55" s="21">
        <f t="shared" si="25"/>
        <v>4442.4</v>
      </c>
      <c r="J55" s="22">
        <v>78727.67</v>
      </c>
      <c r="K55" s="22">
        <f>VLOOKUP(B55,[1]Sheet1!$C$3:$D$100,2,FALSE)</f>
        <v>24</v>
      </c>
      <c r="L55" s="24">
        <f>ROUND(J55/K55,0)</f>
        <v>3280</v>
      </c>
      <c r="M55" s="26">
        <v>3400</v>
      </c>
      <c r="N55" s="21">
        <f t="shared" si="26"/>
        <v>-120</v>
      </c>
      <c r="O55" s="21">
        <f t="shared" si="27"/>
        <v>302</v>
      </c>
      <c r="P55" s="26">
        <v>3400</v>
      </c>
      <c r="Q55" s="26">
        <f t="shared" si="28"/>
        <v>105400</v>
      </c>
      <c r="R55" s="26">
        <f t="shared" si="29"/>
        <v>30323.58</v>
      </c>
      <c r="S55" s="34">
        <f t="shared" si="31"/>
        <v>-0.0815775256618044</v>
      </c>
      <c r="T55" s="31" t="s">
        <v>135</v>
      </c>
      <c r="U55" s="22">
        <v>55.23</v>
      </c>
      <c r="V55" s="32">
        <f t="shared" si="30"/>
        <v>1908.38312511316</v>
      </c>
      <c r="W55" s="33">
        <v>3604</v>
      </c>
      <c r="X55" s="33">
        <v>111724</v>
      </c>
      <c r="Y55" s="33">
        <v>32142.9948</v>
      </c>
      <c r="Z55" s="38">
        <v>3808</v>
      </c>
      <c r="AA55" s="38">
        <v>118048</v>
      </c>
      <c r="AB55" s="37">
        <v>33962.4096</v>
      </c>
    </row>
    <row r="56" ht="20.1" customHeight="1" spans="1:28">
      <c r="A56" s="21">
        <v>55</v>
      </c>
      <c r="B56" s="22">
        <v>724</v>
      </c>
      <c r="C56" s="22" t="s">
        <v>136</v>
      </c>
      <c r="D56" s="22">
        <v>232</v>
      </c>
      <c r="E56" s="22" t="s">
        <v>130</v>
      </c>
      <c r="F56" s="22">
        <v>201558.69</v>
      </c>
      <c r="G56" s="22">
        <v>31</v>
      </c>
      <c r="H56" s="21">
        <v>6502</v>
      </c>
      <c r="I56" s="21">
        <f t="shared" si="25"/>
        <v>7802.4</v>
      </c>
      <c r="J56" s="22">
        <v>188764.07</v>
      </c>
      <c r="K56" s="22">
        <f>VLOOKUP(B56,[1]Sheet1!$C$3:$D$100,2,FALSE)</f>
        <v>24</v>
      </c>
      <c r="L56" s="24">
        <f t="shared" ref="L56:L64" si="32">ROUND(J56/K56,0)</f>
        <v>7865</v>
      </c>
      <c r="M56" s="26">
        <v>8000</v>
      </c>
      <c r="N56" s="21">
        <f t="shared" si="26"/>
        <v>-135</v>
      </c>
      <c r="O56" s="21">
        <f t="shared" si="27"/>
        <v>-1498</v>
      </c>
      <c r="P56" s="26">
        <v>8000</v>
      </c>
      <c r="Q56" s="26">
        <f t="shared" si="28"/>
        <v>248000</v>
      </c>
      <c r="R56" s="26">
        <f t="shared" si="29"/>
        <v>79310.4</v>
      </c>
      <c r="S56" s="34">
        <f t="shared" si="31"/>
        <v>0.230390649031067</v>
      </c>
      <c r="T56" s="31" t="s">
        <v>137</v>
      </c>
      <c r="U56" s="22">
        <v>60.37</v>
      </c>
      <c r="V56" s="32">
        <f t="shared" si="30"/>
        <v>4108.00066258075</v>
      </c>
      <c r="W56" s="33">
        <v>8320</v>
      </c>
      <c r="X56" s="33">
        <v>257920</v>
      </c>
      <c r="Y56" s="33">
        <v>82482.816</v>
      </c>
      <c r="Z56" s="38">
        <v>8640</v>
      </c>
      <c r="AA56" s="38">
        <v>267840</v>
      </c>
      <c r="AB56" s="37">
        <v>85655.232</v>
      </c>
    </row>
    <row r="57" ht="20.1" customHeight="1" spans="1:28">
      <c r="A57" s="21">
        <v>56</v>
      </c>
      <c r="B57" s="22">
        <v>743</v>
      </c>
      <c r="C57" s="22" t="s">
        <v>138</v>
      </c>
      <c r="D57" s="22">
        <v>232</v>
      </c>
      <c r="E57" s="22" t="s">
        <v>130</v>
      </c>
      <c r="F57" s="22">
        <v>87606.66</v>
      </c>
      <c r="G57" s="22">
        <v>31</v>
      </c>
      <c r="H57" s="21">
        <v>2826</v>
      </c>
      <c r="I57" s="21">
        <f t="shared" si="25"/>
        <v>3391.2</v>
      </c>
      <c r="J57" s="22">
        <v>82700.61</v>
      </c>
      <c r="K57" s="22">
        <f>VLOOKUP(B57,[1]Sheet1!$C$3:$D$100,2,FALSE)</f>
        <v>24</v>
      </c>
      <c r="L57" s="24">
        <f t="shared" si="32"/>
        <v>3446</v>
      </c>
      <c r="M57" s="26">
        <v>3600</v>
      </c>
      <c r="N57" s="21">
        <f t="shared" si="26"/>
        <v>-154</v>
      </c>
      <c r="O57" s="21">
        <f t="shared" si="27"/>
        <v>-774</v>
      </c>
      <c r="P57" s="26">
        <v>3600</v>
      </c>
      <c r="Q57" s="26">
        <f t="shared" si="28"/>
        <v>111600</v>
      </c>
      <c r="R57" s="26">
        <f t="shared" si="29"/>
        <v>34317</v>
      </c>
      <c r="S57" s="34">
        <f t="shared" si="31"/>
        <v>0.273885350318471</v>
      </c>
      <c r="T57" s="31" t="s">
        <v>139</v>
      </c>
      <c r="U57" s="22">
        <v>53.7</v>
      </c>
      <c r="V57" s="32">
        <f t="shared" si="30"/>
        <v>2078.21229050279</v>
      </c>
      <c r="W57" s="33">
        <v>3816</v>
      </c>
      <c r="X57" s="33">
        <v>118296</v>
      </c>
      <c r="Y57" s="33">
        <v>36376.02</v>
      </c>
      <c r="Z57" s="38">
        <v>4032</v>
      </c>
      <c r="AA57" s="38">
        <v>124992</v>
      </c>
      <c r="AB57" s="37">
        <v>38435.04</v>
      </c>
    </row>
    <row r="58" ht="20.1" customHeight="1" spans="1:28">
      <c r="A58" s="21">
        <v>57</v>
      </c>
      <c r="B58" s="22">
        <v>740</v>
      </c>
      <c r="C58" s="22" t="s">
        <v>140</v>
      </c>
      <c r="D58" s="22">
        <v>232</v>
      </c>
      <c r="E58" s="22" t="s">
        <v>130</v>
      </c>
      <c r="F58" s="22">
        <v>85973.73</v>
      </c>
      <c r="G58" s="22">
        <v>31</v>
      </c>
      <c r="H58" s="21">
        <v>2773</v>
      </c>
      <c r="I58" s="21">
        <f t="shared" si="25"/>
        <v>3327.6</v>
      </c>
      <c r="J58" s="22">
        <v>71078.16</v>
      </c>
      <c r="K58" s="22">
        <f>VLOOKUP(B58,[1]Sheet1!$C$3:$D$100,2,FALSE)</f>
        <v>24</v>
      </c>
      <c r="L58" s="24">
        <f t="shared" si="32"/>
        <v>2962</v>
      </c>
      <c r="M58" s="26">
        <v>3400</v>
      </c>
      <c r="N58" s="21">
        <f t="shared" si="26"/>
        <v>-438</v>
      </c>
      <c r="O58" s="21">
        <f t="shared" si="27"/>
        <v>-627</v>
      </c>
      <c r="P58" s="26">
        <v>3400</v>
      </c>
      <c r="Q58" s="26">
        <f t="shared" si="28"/>
        <v>105400</v>
      </c>
      <c r="R58" s="26">
        <f t="shared" si="29"/>
        <v>33327.48</v>
      </c>
      <c r="S58" s="34">
        <f t="shared" si="31"/>
        <v>0.226108907320591</v>
      </c>
      <c r="T58" s="31" t="s">
        <v>141</v>
      </c>
      <c r="U58" s="22">
        <v>57.97</v>
      </c>
      <c r="V58" s="32">
        <f t="shared" si="30"/>
        <v>1818.18181818182</v>
      </c>
      <c r="W58" s="33">
        <v>3604</v>
      </c>
      <c r="X58" s="33">
        <v>111724</v>
      </c>
      <c r="Y58" s="33">
        <v>35327.1288</v>
      </c>
      <c r="Z58" s="38">
        <v>3808</v>
      </c>
      <c r="AA58" s="38">
        <v>118048</v>
      </c>
      <c r="AB58" s="37">
        <v>37326.7776</v>
      </c>
    </row>
    <row r="59" ht="20.1" customHeight="1" spans="1:28">
      <c r="A59" s="21">
        <v>58</v>
      </c>
      <c r="B59" s="22">
        <v>584</v>
      </c>
      <c r="C59" s="22" t="s">
        <v>142</v>
      </c>
      <c r="D59" s="22">
        <v>232</v>
      </c>
      <c r="E59" s="22" t="s">
        <v>130</v>
      </c>
      <c r="F59" s="22">
        <v>89857.69</v>
      </c>
      <c r="G59" s="22">
        <v>31</v>
      </c>
      <c r="H59" s="21">
        <v>2899</v>
      </c>
      <c r="I59" s="21">
        <f t="shared" si="25"/>
        <v>3478.8</v>
      </c>
      <c r="J59" s="22">
        <v>99316.16</v>
      </c>
      <c r="K59" s="22">
        <f>VLOOKUP(B59,[1]Sheet1!$C$3:$D$100,2,FALSE)</f>
        <v>24</v>
      </c>
      <c r="L59" s="24">
        <f t="shared" si="32"/>
        <v>4138</v>
      </c>
      <c r="M59" s="26">
        <v>4500</v>
      </c>
      <c r="N59" s="21">
        <f t="shared" si="26"/>
        <v>-362</v>
      </c>
      <c r="O59" s="21">
        <f t="shared" si="27"/>
        <v>-1601</v>
      </c>
      <c r="P59" s="26">
        <v>4500</v>
      </c>
      <c r="Q59" s="26">
        <f t="shared" si="28"/>
        <v>139500</v>
      </c>
      <c r="R59" s="26">
        <f t="shared" si="29"/>
        <v>45463.05</v>
      </c>
      <c r="S59" s="34">
        <f t="shared" si="31"/>
        <v>0.552259399793032</v>
      </c>
      <c r="T59" s="31" t="s">
        <v>38</v>
      </c>
      <c r="U59" s="22">
        <v>63.34</v>
      </c>
      <c r="V59" s="32">
        <f t="shared" si="30"/>
        <v>2202.39974739501</v>
      </c>
      <c r="W59" s="33">
        <v>4680</v>
      </c>
      <c r="X59" s="33">
        <v>145080</v>
      </c>
      <c r="Y59" s="33">
        <v>47281.572</v>
      </c>
      <c r="Z59" s="38">
        <v>4860</v>
      </c>
      <c r="AA59" s="38">
        <v>150660</v>
      </c>
      <c r="AB59" s="37">
        <v>49100.094</v>
      </c>
    </row>
    <row r="60" ht="20.1" customHeight="1" spans="1:28">
      <c r="A60" s="21">
        <v>59</v>
      </c>
      <c r="B60" s="22">
        <v>707</v>
      </c>
      <c r="C60" s="22" t="s">
        <v>143</v>
      </c>
      <c r="D60" s="22">
        <v>232</v>
      </c>
      <c r="E60" s="22" t="s">
        <v>130</v>
      </c>
      <c r="F60" s="22">
        <v>238182.92</v>
      </c>
      <c r="G60" s="22">
        <v>31</v>
      </c>
      <c r="H60" s="21">
        <v>7683</v>
      </c>
      <c r="I60" s="21">
        <f t="shared" si="25"/>
        <v>9219.6</v>
      </c>
      <c r="J60" s="22">
        <v>220011.54</v>
      </c>
      <c r="K60" s="22">
        <f>VLOOKUP(B60,[1]Sheet1!$C$3:$D$100,2,FALSE)</f>
        <v>24</v>
      </c>
      <c r="L60" s="24">
        <f t="shared" si="32"/>
        <v>9167</v>
      </c>
      <c r="M60" s="26">
        <v>10000</v>
      </c>
      <c r="N60" s="21">
        <f t="shared" si="26"/>
        <v>-833</v>
      </c>
      <c r="O60" s="21">
        <f t="shared" si="27"/>
        <v>-2317</v>
      </c>
      <c r="P60" s="26">
        <v>10000</v>
      </c>
      <c r="Q60" s="26">
        <f t="shared" si="28"/>
        <v>310000</v>
      </c>
      <c r="R60" s="26">
        <f t="shared" si="29"/>
        <v>100099</v>
      </c>
      <c r="S60" s="34">
        <f t="shared" si="31"/>
        <v>0.301574905635819</v>
      </c>
      <c r="T60" s="31" t="s">
        <v>144</v>
      </c>
      <c r="U60" s="22">
        <v>69.37</v>
      </c>
      <c r="V60" s="32">
        <f t="shared" si="30"/>
        <v>4468.79054346259</v>
      </c>
      <c r="W60" s="33">
        <v>10400</v>
      </c>
      <c r="X60" s="33">
        <v>322400</v>
      </c>
      <c r="Y60" s="33">
        <v>104102.96</v>
      </c>
      <c r="Z60" s="38">
        <v>10800</v>
      </c>
      <c r="AA60" s="38">
        <v>334800</v>
      </c>
      <c r="AB60" s="37">
        <v>108106.92</v>
      </c>
    </row>
    <row r="61" ht="20.1" customHeight="1" spans="1:28">
      <c r="A61" s="21">
        <v>60</v>
      </c>
      <c r="B61" s="22">
        <v>573</v>
      </c>
      <c r="C61" s="22" t="s">
        <v>145</v>
      </c>
      <c r="D61" s="22">
        <v>232</v>
      </c>
      <c r="E61" s="22" t="s">
        <v>130</v>
      </c>
      <c r="F61" s="22">
        <v>101670.81</v>
      </c>
      <c r="G61" s="22">
        <v>31</v>
      </c>
      <c r="H61" s="21">
        <v>3280</v>
      </c>
      <c r="I61" s="21">
        <f t="shared" si="25"/>
        <v>3936</v>
      </c>
      <c r="J61" s="22">
        <v>81286.42</v>
      </c>
      <c r="K61" s="22">
        <f>VLOOKUP(B61,[1]Sheet1!$C$3:$D$100,2,FALSE)</f>
        <v>24</v>
      </c>
      <c r="L61" s="24">
        <f t="shared" si="32"/>
        <v>3387</v>
      </c>
      <c r="M61" s="26">
        <v>4200</v>
      </c>
      <c r="N61" s="21">
        <f t="shared" si="26"/>
        <v>-813</v>
      </c>
      <c r="O61" s="21">
        <f t="shared" si="27"/>
        <v>-920</v>
      </c>
      <c r="P61" s="27">
        <v>4200</v>
      </c>
      <c r="Q61" s="27">
        <f t="shared" si="28"/>
        <v>130200</v>
      </c>
      <c r="R61" s="27">
        <f t="shared" si="29"/>
        <v>41442.66</v>
      </c>
      <c r="S61" s="30">
        <f t="shared" si="31"/>
        <v>0.280487804878049</v>
      </c>
      <c r="T61" s="31" t="s">
        <v>108</v>
      </c>
      <c r="U61" s="22">
        <v>53.96</v>
      </c>
      <c r="V61" s="32">
        <f t="shared" si="30"/>
        <v>2412.89844329133</v>
      </c>
      <c r="W61" s="33">
        <v>4368</v>
      </c>
      <c r="X61" s="33">
        <v>135408</v>
      </c>
      <c r="Y61" s="33">
        <v>43100.3664</v>
      </c>
      <c r="Z61" s="38">
        <v>4536</v>
      </c>
      <c r="AA61" s="38">
        <v>140616</v>
      </c>
      <c r="AB61" s="37">
        <v>44758.0728</v>
      </c>
    </row>
    <row r="62" ht="20.1" customHeight="1" spans="1:28">
      <c r="A62" s="21">
        <v>61</v>
      </c>
      <c r="B62" s="22">
        <v>737</v>
      </c>
      <c r="C62" s="22" t="s">
        <v>146</v>
      </c>
      <c r="D62" s="22">
        <v>232</v>
      </c>
      <c r="E62" s="22" t="s">
        <v>130</v>
      </c>
      <c r="F62" s="22">
        <v>128057.36</v>
      </c>
      <c r="G62" s="22">
        <v>31</v>
      </c>
      <c r="H62" s="21">
        <v>4131</v>
      </c>
      <c r="I62" s="21">
        <f t="shared" si="25"/>
        <v>4957.2</v>
      </c>
      <c r="J62" s="22">
        <v>138118.45</v>
      </c>
      <c r="K62" s="22">
        <f>VLOOKUP(B62,[1]Sheet1!$C$3:$D$100,2,FALSE)</f>
        <v>24</v>
      </c>
      <c r="L62" s="24">
        <f t="shared" si="32"/>
        <v>5755</v>
      </c>
      <c r="M62" s="26">
        <v>6000</v>
      </c>
      <c r="N62" s="21">
        <f t="shared" si="26"/>
        <v>-245</v>
      </c>
      <c r="O62" s="21">
        <f t="shared" si="27"/>
        <v>-1869</v>
      </c>
      <c r="P62" s="26">
        <v>6000</v>
      </c>
      <c r="Q62" s="26">
        <f t="shared" si="28"/>
        <v>186000</v>
      </c>
      <c r="R62" s="26">
        <f t="shared" si="29"/>
        <v>65806.8</v>
      </c>
      <c r="S62" s="34">
        <f t="shared" si="31"/>
        <v>0.452432824981845</v>
      </c>
      <c r="T62" s="31" t="s">
        <v>112</v>
      </c>
      <c r="U62" s="22">
        <v>63</v>
      </c>
      <c r="V62" s="32">
        <f t="shared" si="30"/>
        <v>2952.38095238095</v>
      </c>
      <c r="W62" s="33">
        <v>6240</v>
      </c>
      <c r="X62" s="33">
        <v>193440</v>
      </c>
      <c r="Y62" s="33">
        <v>68439.072</v>
      </c>
      <c r="Z62" s="38">
        <v>6480</v>
      </c>
      <c r="AA62" s="38">
        <v>200880</v>
      </c>
      <c r="AB62" s="37">
        <v>71071.344</v>
      </c>
    </row>
    <row r="63" ht="20.1" customHeight="1" spans="1:28">
      <c r="A63" s="21">
        <v>62</v>
      </c>
      <c r="B63" s="22">
        <v>712</v>
      </c>
      <c r="C63" s="22" t="s">
        <v>147</v>
      </c>
      <c r="D63" s="22">
        <v>232</v>
      </c>
      <c r="E63" s="22" t="s">
        <v>130</v>
      </c>
      <c r="F63" s="22">
        <v>295504.79</v>
      </c>
      <c r="G63" s="22">
        <v>31</v>
      </c>
      <c r="H63" s="21">
        <v>9532</v>
      </c>
      <c r="I63" s="21">
        <f t="shared" si="25"/>
        <v>11438.4</v>
      </c>
      <c r="J63" s="22">
        <v>272847.57</v>
      </c>
      <c r="K63" s="22">
        <f>VLOOKUP(B63,[1]Sheet1!$C$3:$D$100,2,FALSE)</f>
        <v>24</v>
      </c>
      <c r="L63" s="24">
        <f t="shared" si="32"/>
        <v>11369</v>
      </c>
      <c r="M63" s="26">
        <v>12000</v>
      </c>
      <c r="N63" s="21">
        <f t="shared" si="26"/>
        <v>-631</v>
      </c>
      <c r="O63" s="21">
        <f t="shared" si="27"/>
        <v>-2468</v>
      </c>
      <c r="P63" s="26">
        <v>12000</v>
      </c>
      <c r="Q63" s="26">
        <f t="shared" si="28"/>
        <v>372000</v>
      </c>
      <c r="R63" s="26">
        <f t="shared" si="29"/>
        <v>127335.6</v>
      </c>
      <c r="S63" s="34">
        <f t="shared" si="31"/>
        <v>0.258917331095258</v>
      </c>
      <c r="T63" s="31" t="s">
        <v>148</v>
      </c>
      <c r="U63" s="22">
        <v>69.24</v>
      </c>
      <c r="V63" s="32">
        <f t="shared" si="30"/>
        <v>5372.61698440208</v>
      </c>
      <c r="W63" s="33">
        <v>12360</v>
      </c>
      <c r="X63" s="33">
        <v>383160</v>
      </c>
      <c r="Y63" s="33">
        <v>131155.668</v>
      </c>
      <c r="Z63" s="38">
        <v>12720</v>
      </c>
      <c r="AA63" s="38">
        <v>394320</v>
      </c>
      <c r="AB63" s="37">
        <v>134975.736</v>
      </c>
    </row>
    <row r="64" ht="20.1" customHeight="1" spans="1:28">
      <c r="A64" s="21">
        <v>63</v>
      </c>
      <c r="B64" s="22">
        <v>387</v>
      </c>
      <c r="C64" s="22" t="s">
        <v>149</v>
      </c>
      <c r="D64" s="22">
        <v>232</v>
      </c>
      <c r="E64" s="22" t="s">
        <v>130</v>
      </c>
      <c r="F64" s="22">
        <v>269719.76</v>
      </c>
      <c r="G64" s="22">
        <v>31</v>
      </c>
      <c r="H64" s="21">
        <v>8701</v>
      </c>
      <c r="I64" s="21">
        <f t="shared" si="25"/>
        <v>10441.2</v>
      </c>
      <c r="J64" s="22">
        <v>214787.81</v>
      </c>
      <c r="K64" s="22">
        <f>VLOOKUP(B64,[1]Sheet1!$C$3:$D$100,2,FALSE)</f>
        <v>24</v>
      </c>
      <c r="L64" s="24">
        <f t="shared" si="32"/>
        <v>8949</v>
      </c>
      <c r="M64" s="26">
        <v>10500</v>
      </c>
      <c r="N64" s="21">
        <f t="shared" si="26"/>
        <v>-1551</v>
      </c>
      <c r="O64" s="21">
        <f t="shared" si="27"/>
        <v>-1799</v>
      </c>
      <c r="P64" s="26">
        <v>10500</v>
      </c>
      <c r="Q64" s="26">
        <f t="shared" si="28"/>
        <v>325500</v>
      </c>
      <c r="R64" s="26">
        <f t="shared" si="29"/>
        <v>94980.9</v>
      </c>
      <c r="S64" s="34">
        <f t="shared" si="31"/>
        <v>0.206757843925986</v>
      </c>
      <c r="T64" s="31" t="s">
        <v>150</v>
      </c>
      <c r="U64" s="22">
        <v>72.65</v>
      </c>
      <c r="V64" s="32">
        <f t="shared" si="30"/>
        <v>4480.38540949759</v>
      </c>
      <c r="W64" s="33">
        <v>10815</v>
      </c>
      <c r="X64" s="33">
        <v>335265</v>
      </c>
      <c r="Y64" s="33">
        <v>97830.327</v>
      </c>
      <c r="Z64" s="38">
        <v>11130</v>
      </c>
      <c r="AA64" s="38">
        <v>345030</v>
      </c>
      <c r="AB64" s="37">
        <v>100679.754</v>
      </c>
    </row>
    <row r="65" ht="20.1" customHeight="1" spans="1:28">
      <c r="A65" s="21">
        <v>64</v>
      </c>
      <c r="B65" s="22">
        <v>546</v>
      </c>
      <c r="C65" s="22" t="s">
        <v>151</v>
      </c>
      <c r="D65" s="22">
        <v>232</v>
      </c>
      <c r="E65" s="22" t="s">
        <v>130</v>
      </c>
      <c r="F65" s="22">
        <v>225676.46</v>
      </c>
      <c r="G65" s="22">
        <v>31</v>
      </c>
      <c r="H65" s="21">
        <v>7280</v>
      </c>
      <c r="I65" s="21">
        <f t="shared" si="25"/>
        <v>8736</v>
      </c>
      <c r="J65" s="22">
        <v>192008.32</v>
      </c>
      <c r="K65" s="22">
        <f>VLOOKUP(B65,[1]Sheet1!$C$3:$D$100,2,FALSE)</f>
        <v>24</v>
      </c>
      <c r="L65" s="24">
        <f t="shared" ref="L65:L72" si="33">ROUND(J65/K65,0)</f>
        <v>8000</v>
      </c>
      <c r="M65" s="26">
        <v>9300</v>
      </c>
      <c r="N65" s="21">
        <f t="shared" si="26"/>
        <v>-1300</v>
      </c>
      <c r="O65" s="21">
        <f t="shared" si="27"/>
        <v>-2020</v>
      </c>
      <c r="P65" s="26">
        <v>9300</v>
      </c>
      <c r="Q65" s="26">
        <f t="shared" si="28"/>
        <v>288300</v>
      </c>
      <c r="R65" s="26">
        <f t="shared" si="29"/>
        <v>101914.05</v>
      </c>
      <c r="S65" s="34">
        <f t="shared" si="31"/>
        <v>0.277472527472527</v>
      </c>
      <c r="T65" s="31" t="s">
        <v>152</v>
      </c>
      <c r="U65" s="22">
        <v>67.04</v>
      </c>
      <c r="V65" s="32">
        <f t="shared" si="30"/>
        <v>4300.41766109785</v>
      </c>
      <c r="W65" s="33">
        <v>9672</v>
      </c>
      <c r="X65" s="33">
        <v>299832</v>
      </c>
      <c r="Y65" s="33">
        <v>105990.612</v>
      </c>
      <c r="Z65" s="38">
        <v>10044</v>
      </c>
      <c r="AA65" s="38">
        <v>311364</v>
      </c>
      <c r="AB65" s="37">
        <v>110067.174</v>
      </c>
    </row>
    <row r="66" ht="20.1" customHeight="1" spans="1:28">
      <c r="A66" s="21">
        <v>65</v>
      </c>
      <c r="B66" s="22">
        <v>598</v>
      </c>
      <c r="C66" s="22" t="s">
        <v>153</v>
      </c>
      <c r="D66" s="22">
        <v>232</v>
      </c>
      <c r="E66" s="22" t="s">
        <v>130</v>
      </c>
      <c r="F66" s="22">
        <v>167568.69</v>
      </c>
      <c r="G66" s="22">
        <v>31</v>
      </c>
      <c r="H66" s="21">
        <v>5405</v>
      </c>
      <c r="I66" s="21">
        <f t="shared" si="25"/>
        <v>6486</v>
      </c>
      <c r="J66" s="22">
        <v>120184.88</v>
      </c>
      <c r="K66" s="22">
        <f>VLOOKUP(B66,[1]Sheet1!$C$3:$D$100,2,FALSE)</f>
        <v>24</v>
      </c>
      <c r="L66" s="24">
        <f t="shared" si="33"/>
        <v>5008</v>
      </c>
      <c r="M66" s="26">
        <v>6800</v>
      </c>
      <c r="N66" s="21">
        <f t="shared" si="26"/>
        <v>-1792</v>
      </c>
      <c r="O66" s="21">
        <f t="shared" si="27"/>
        <v>-1395</v>
      </c>
      <c r="P66" s="26">
        <v>6800</v>
      </c>
      <c r="Q66" s="26">
        <f t="shared" si="28"/>
        <v>210800</v>
      </c>
      <c r="R66" s="26">
        <f t="shared" si="29"/>
        <v>70259.64</v>
      </c>
      <c r="S66" s="34">
        <f t="shared" si="31"/>
        <v>0.258094357076781</v>
      </c>
      <c r="T66" s="31" t="s">
        <v>154</v>
      </c>
      <c r="U66" s="22">
        <v>72.21</v>
      </c>
      <c r="V66" s="32">
        <f t="shared" si="30"/>
        <v>2919.2632599363</v>
      </c>
      <c r="W66" s="33">
        <v>7072</v>
      </c>
      <c r="X66" s="33">
        <v>219232</v>
      </c>
      <c r="Y66" s="33">
        <v>73070.0256</v>
      </c>
      <c r="Z66" s="38">
        <v>7344</v>
      </c>
      <c r="AA66" s="38">
        <v>227664</v>
      </c>
      <c r="AB66" s="37">
        <v>75880.4112</v>
      </c>
    </row>
    <row r="67" ht="20.1" customHeight="1" spans="1:28">
      <c r="A67" s="21">
        <v>66</v>
      </c>
      <c r="B67" s="22">
        <v>545</v>
      </c>
      <c r="C67" s="22" t="s">
        <v>155</v>
      </c>
      <c r="D67" s="22">
        <v>232</v>
      </c>
      <c r="E67" s="22" t="s">
        <v>130</v>
      </c>
      <c r="F67" s="22">
        <v>83065.42</v>
      </c>
      <c r="G67" s="22">
        <v>30</v>
      </c>
      <c r="H67" s="21">
        <v>2769</v>
      </c>
      <c r="I67" s="21">
        <f t="shared" si="25"/>
        <v>3322.8</v>
      </c>
      <c r="J67" s="22">
        <v>61359.91</v>
      </c>
      <c r="K67" s="22">
        <f>VLOOKUP(B67,[1]Sheet1!$C$3:$D$100,2,FALSE)</f>
        <v>24</v>
      </c>
      <c r="L67" s="24">
        <f t="shared" si="33"/>
        <v>2557</v>
      </c>
      <c r="M67" s="26">
        <v>3400</v>
      </c>
      <c r="N67" s="21">
        <f t="shared" si="26"/>
        <v>-843</v>
      </c>
      <c r="O67" s="21">
        <f t="shared" si="27"/>
        <v>-631</v>
      </c>
      <c r="P67" s="26">
        <v>3400</v>
      </c>
      <c r="Q67" s="26">
        <f t="shared" si="28"/>
        <v>105400</v>
      </c>
      <c r="R67" s="26">
        <f t="shared" si="29"/>
        <v>35224.68</v>
      </c>
      <c r="S67" s="34">
        <f t="shared" si="31"/>
        <v>0.227880101119538</v>
      </c>
      <c r="T67" s="31" t="s">
        <v>156</v>
      </c>
      <c r="U67" s="22">
        <v>58.57</v>
      </c>
      <c r="V67" s="32">
        <f t="shared" si="30"/>
        <v>1799.55608673382</v>
      </c>
      <c r="W67" s="33">
        <v>3604</v>
      </c>
      <c r="X67" s="33">
        <v>111724</v>
      </c>
      <c r="Y67" s="33">
        <v>37338.1608</v>
      </c>
      <c r="Z67" s="38">
        <v>3808</v>
      </c>
      <c r="AA67" s="38">
        <v>118048</v>
      </c>
      <c r="AB67" s="37">
        <v>39451.6416</v>
      </c>
    </row>
    <row r="68" ht="20.1" customHeight="1" spans="1:28">
      <c r="A68" s="21">
        <v>67</v>
      </c>
      <c r="B68" s="22">
        <v>399</v>
      </c>
      <c r="C68" s="22" t="s">
        <v>157</v>
      </c>
      <c r="D68" s="22">
        <v>232</v>
      </c>
      <c r="E68" s="22" t="s">
        <v>130</v>
      </c>
      <c r="F68" s="22">
        <v>171029.91</v>
      </c>
      <c r="G68" s="22">
        <v>31</v>
      </c>
      <c r="H68" s="21">
        <v>5517</v>
      </c>
      <c r="I68" s="21">
        <f t="shared" si="25"/>
        <v>6620.4</v>
      </c>
      <c r="J68" s="22">
        <v>144857.82</v>
      </c>
      <c r="K68" s="22">
        <f>VLOOKUP(B68,[1]Sheet1!$C$3:$D$100,2,FALSE)</f>
        <v>24</v>
      </c>
      <c r="L68" s="24">
        <f t="shared" si="33"/>
        <v>6036</v>
      </c>
      <c r="M68" s="26">
        <v>6800</v>
      </c>
      <c r="N68" s="21">
        <f t="shared" si="26"/>
        <v>-764</v>
      </c>
      <c r="O68" s="21">
        <f t="shared" si="27"/>
        <v>-1283</v>
      </c>
      <c r="P68" s="26">
        <v>6800</v>
      </c>
      <c r="Q68" s="26">
        <f t="shared" si="28"/>
        <v>210800</v>
      </c>
      <c r="R68" s="26">
        <f t="shared" si="29"/>
        <v>68320.28</v>
      </c>
      <c r="S68" s="34">
        <f t="shared" si="31"/>
        <v>0.232553924234185</v>
      </c>
      <c r="T68" s="31" t="s">
        <v>158</v>
      </c>
      <c r="U68" s="22">
        <v>77.37</v>
      </c>
      <c r="V68" s="32">
        <f t="shared" si="30"/>
        <v>2724.57024686571</v>
      </c>
      <c r="W68" s="33">
        <v>7072</v>
      </c>
      <c r="X68" s="33">
        <v>219232</v>
      </c>
      <c r="Y68" s="33">
        <v>71053.0912</v>
      </c>
      <c r="Z68" s="38">
        <v>7344</v>
      </c>
      <c r="AA68" s="38">
        <v>227664</v>
      </c>
      <c r="AB68" s="37">
        <v>73785.9024</v>
      </c>
    </row>
    <row r="69" ht="20.1" customHeight="1" spans="1:28">
      <c r="A69" s="21">
        <v>68</v>
      </c>
      <c r="B69" s="22">
        <v>750</v>
      </c>
      <c r="C69" s="22" t="s">
        <v>159</v>
      </c>
      <c r="D69" s="22">
        <v>232</v>
      </c>
      <c r="E69" s="22" t="s">
        <v>130</v>
      </c>
      <c r="F69" s="22">
        <v>144518.88</v>
      </c>
      <c r="G69" s="22">
        <v>31</v>
      </c>
      <c r="H69" s="21">
        <v>4662</v>
      </c>
      <c r="I69" s="21">
        <f t="shared" si="25"/>
        <v>5594.4</v>
      </c>
      <c r="J69" s="22">
        <v>314798.99</v>
      </c>
      <c r="K69" s="22">
        <f>VLOOKUP(B69,[1]Sheet1!$C$3:$D$100,2,FALSE)</f>
        <v>24</v>
      </c>
      <c r="L69" s="24">
        <f t="shared" si="33"/>
        <v>13117</v>
      </c>
      <c r="M69" s="26">
        <v>13000</v>
      </c>
      <c r="N69" s="21">
        <f t="shared" si="26"/>
        <v>117</v>
      </c>
      <c r="O69" s="21">
        <f t="shared" si="27"/>
        <v>-8338</v>
      </c>
      <c r="P69" s="27">
        <v>14000</v>
      </c>
      <c r="Q69" s="27">
        <f t="shared" si="28"/>
        <v>434000</v>
      </c>
      <c r="R69" s="27">
        <f t="shared" si="29"/>
        <v>155589</v>
      </c>
      <c r="S69" s="30">
        <v>0</v>
      </c>
      <c r="T69" s="31" t="s">
        <v>160</v>
      </c>
      <c r="U69" s="22">
        <v>81.57</v>
      </c>
      <c r="V69" s="32">
        <f t="shared" si="30"/>
        <v>5320.58354787299</v>
      </c>
      <c r="W69" s="33">
        <v>14420</v>
      </c>
      <c r="X69" s="33">
        <v>447020</v>
      </c>
      <c r="Y69" s="33">
        <v>160256.67</v>
      </c>
      <c r="Z69" s="38">
        <v>14840</v>
      </c>
      <c r="AA69" s="38">
        <v>460040</v>
      </c>
      <c r="AB69" s="37">
        <v>164924.34</v>
      </c>
    </row>
    <row r="70" ht="20.1" customHeight="1" spans="1:28">
      <c r="A70" s="21">
        <v>69</v>
      </c>
      <c r="B70" s="22">
        <v>541</v>
      </c>
      <c r="C70" s="22" t="s">
        <v>161</v>
      </c>
      <c r="D70" s="22">
        <v>232</v>
      </c>
      <c r="E70" s="22" t="s">
        <v>130</v>
      </c>
      <c r="F70" s="22">
        <v>258599.28</v>
      </c>
      <c r="G70" s="22">
        <v>31</v>
      </c>
      <c r="H70" s="21">
        <v>8342</v>
      </c>
      <c r="I70" s="21">
        <f t="shared" si="25"/>
        <v>10010.4</v>
      </c>
      <c r="J70" s="22">
        <v>200320.33</v>
      </c>
      <c r="K70" s="22">
        <f>VLOOKUP(B70,[1]Sheet1!$C$3:$D$100,2,FALSE)</f>
        <v>24</v>
      </c>
      <c r="L70" s="24">
        <f t="shared" si="33"/>
        <v>8347</v>
      </c>
      <c r="M70" s="26">
        <v>10000</v>
      </c>
      <c r="N70" s="21">
        <f t="shared" si="26"/>
        <v>-1653</v>
      </c>
      <c r="O70" s="21">
        <f t="shared" si="27"/>
        <v>-1658</v>
      </c>
      <c r="P70" s="26">
        <v>10000</v>
      </c>
      <c r="Q70" s="26">
        <f t="shared" si="28"/>
        <v>310000</v>
      </c>
      <c r="R70" s="26">
        <f t="shared" si="29"/>
        <v>99851</v>
      </c>
      <c r="S70" s="34">
        <f>(P70-H70)/H70</f>
        <v>0.198753296571566</v>
      </c>
      <c r="T70" s="31" t="s">
        <v>162</v>
      </c>
      <c r="U70" s="22">
        <v>102.76</v>
      </c>
      <c r="V70" s="32">
        <f t="shared" si="30"/>
        <v>3016.73803036201</v>
      </c>
      <c r="W70" s="33">
        <v>10400</v>
      </c>
      <c r="X70" s="33">
        <v>322400</v>
      </c>
      <c r="Y70" s="33">
        <v>103845.04</v>
      </c>
      <c r="Z70" s="38">
        <v>10800</v>
      </c>
      <c r="AA70" s="38">
        <v>334800</v>
      </c>
      <c r="AB70" s="37">
        <v>107839.08</v>
      </c>
    </row>
    <row r="71" ht="20.1" customHeight="1" spans="1:28">
      <c r="A71" s="21">
        <v>70</v>
      </c>
      <c r="B71" s="22">
        <v>571</v>
      </c>
      <c r="C71" s="22" t="s">
        <v>163</v>
      </c>
      <c r="D71" s="22">
        <v>232</v>
      </c>
      <c r="E71" s="22" t="s">
        <v>130</v>
      </c>
      <c r="F71" s="22">
        <v>420075.13</v>
      </c>
      <c r="G71" s="22">
        <v>31</v>
      </c>
      <c r="H71" s="21">
        <v>13551</v>
      </c>
      <c r="I71" s="21">
        <f t="shared" si="25"/>
        <v>16261.2</v>
      </c>
      <c r="J71" s="22">
        <v>350016.41</v>
      </c>
      <c r="K71" s="22">
        <f>VLOOKUP(B71,[1]Sheet1!$C$3:$D$100,2,FALSE)</f>
        <v>24</v>
      </c>
      <c r="L71" s="24">
        <f t="shared" si="33"/>
        <v>14584</v>
      </c>
      <c r="M71" s="26">
        <v>16500</v>
      </c>
      <c r="N71" s="21">
        <f t="shared" si="26"/>
        <v>-1916</v>
      </c>
      <c r="O71" s="21">
        <f t="shared" si="27"/>
        <v>-2949</v>
      </c>
      <c r="P71" s="26">
        <v>16500</v>
      </c>
      <c r="Q71" s="26">
        <f t="shared" si="28"/>
        <v>511500</v>
      </c>
      <c r="R71" s="26">
        <f t="shared" si="29"/>
        <v>156928.2</v>
      </c>
      <c r="S71" s="34">
        <f>(P71-H71)/H71</f>
        <v>0.217622315696259</v>
      </c>
      <c r="T71" s="31" t="s">
        <v>164</v>
      </c>
      <c r="U71" s="22">
        <v>109.92</v>
      </c>
      <c r="V71" s="32">
        <f t="shared" si="30"/>
        <v>4653.38427947598</v>
      </c>
      <c r="W71" s="33">
        <v>16995</v>
      </c>
      <c r="X71" s="33">
        <v>526845</v>
      </c>
      <c r="Y71" s="33">
        <v>161636.046</v>
      </c>
      <c r="Z71" s="38">
        <v>17490</v>
      </c>
      <c r="AA71" s="38">
        <v>542190</v>
      </c>
      <c r="AB71" s="37">
        <v>166343.892</v>
      </c>
    </row>
    <row r="72" ht="20.1" customHeight="1" spans="1:28">
      <c r="A72" s="21">
        <v>71</v>
      </c>
      <c r="B72" s="22">
        <v>103639</v>
      </c>
      <c r="C72" s="22" t="s">
        <v>165</v>
      </c>
      <c r="D72" s="22">
        <v>232</v>
      </c>
      <c r="E72" s="22" t="s">
        <v>130</v>
      </c>
      <c r="F72" s="22"/>
      <c r="G72" s="22">
        <v>31</v>
      </c>
      <c r="H72" s="21"/>
      <c r="I72" s="21"/>
      <c r="J72" s="22"/>
      <c r="K72" s="22">
        <f>VLOOKUP(B72,[1]Sheet1!$C$3:$D$100,2,FALSE)</f>
        <v>20</v>
      </c>
      <c r="L72" s="24">
        <f t="shared" si="33"/>
        <v>0</v>
      </c>
      <c r="M72" s="26">
        <v>3000</v>
      </c>
      <c r="N72" s="21">
        <f t="shared" si="26"/>
        <v>-3000</v>
      </c>
      <c r="O72" s="21">
        <f t="shared" si="27"/>
        <v>-3000</v>
      </c>
      <c r="P72" s="26">
        <v>2600</v>
      </c>
      <c r="Q72" s="26">
        <f t="shared" si="28"/>
        <v>80600</v>
      </c>
      <c r="R72" s="26">
        <f>Q72*T72</f>
        <v>24986</v>
      </c>
      <c r="S72" s="34"/>
      <c r="T72" s="31">
        <v>0.31</v>
      </c>
      <c r="U72" s="22"/>
      <c r="V72" s="32"/>
      <c r="W72" s="33">
        <v>2756</v>
      </c>
      <c r="X72" s="33">
        <v>85436</v>
      </c>
      <c r="Y72" s="33">
        <v>26485.16</v>
      </c>
      <c r="Z72" s="38">
        <v>2912</v>
      </c>
      <c r="AA72" s="38">
        <v>90272</v>
      </c>
      <c r="AB72" s="37">
        <v>27984.32</v>
      </c>
    </row>
    <row r="73" ht="20.1" customHeight="1" spans="1:28">
      <c r="A73" s="21">
        <v>72</v>
      </c>
      <c r="B73" s="22">
        <v>513</v>
      </c>
      <c r="C73" s="22" t="s">
        <v>166</v>
      </c>
      <c r="D73" s="22">
        <v>181</v>
      </c>
      <c r="E73" s="22" t="s">
        <v>167</v>
      </c>
      <c r="F73" s="22">
        <v>191755.24</v>
      </c>
      <c r="G73" s="22">
        <v>31</v>
      </c>
      <c r="H73" s="21">
        <v>6186</v>
      </c>
      <c r="I73" s="21">
        <f t="shared" ref="I73:I92" si="34">H73*1.2</f>
        <v>7423.2</v>
      </c>
      <c r="J73" s="22">
        <f>VLOOKUP(B73,[3]查询时间段分门店销售汇总!$D$1:$L$65536,9,FALSE)</f>
        <v>225946.96</v>
      </c>
      <c r="K73" s="22">
        <f>VLOOKUP(B73,[1]Sheet1!$C$3:$D$100,2,FALSE)</f>
        <v>24</v>
      </c>
      <c r="L73" s="24">
        <f>ROUND(J73/K73,0)</f>
        <v>9414</v>
      </c>
      <c r="M73" s="26">
        <v>8500</v>
      </c>
      <c r="N73" s="21">
        <f t="shared" ref="N73:N92" si="35">L73-M73</f>
        <v>914</v>
      </c>
      <c r="O73" s="21">
        <f t="shared" ref="O73:O92" si="36">H73-M73</f>
        <v>-2314</v>
      </c>
      <c r="P73" s="26">
        <v>8500</v>
      </c>
      <c r="Q73" s="26">
        <f t="shared" ref="Q73:Q92" si="37">P73*31</f>
        <v>263500</v>
      </c>
      <c r="R73" s="26">
        <f t="shared" ref="R73:R92" si="38">Q73*T73</f>
        <v>84267.3</v>
      </c>
      <c r="S73" s="34">
        <f>(P73-H73)/H73</f>
        <v>0.374070481732945</v>
      </c>
      <c r="T73" s="31" t="s">
        <v>137</v>
      </c>
      <c r="U73" s="22">
        <v>70.4</v>
      </c>
      <c r="V73" s="32">
        <f t="shared" ref="V73:V92" si="39">Q73/U73</f>
        <v>3742.89772727273</v>
      </c>
      <c r="W73" s="33">
        <v>8840</v>
      </c>
      <c r="X73" s="33">
        <v>274040</v>
      </c>
      <c r="Y73" s="33">
        <v>87637.992</v>
      </c>
      <c r="Z73" s="38">
        <v>9180</v>
      </c>
      <c r="AA73" s="38">
        <v>284580</v>
      </c>
      <c r="AB73" s="37">
        <v>91008.684</v>
      </c>
    </row>
    <row r="74" ht="20.1" customHeight="1" spans="1:28">
      <c r="A74" s="21">
        <v>73</v>
      </c>
      <c r="B74" s="22">
        <v>752</v>
      </c>
      <c r="C74" s="22" t="s">
        <v>168</v>
      </c>
      <c r="D74" s="22">
        <v>181</v>
      </c>
      <c r="E74" s="22" t="s">
        <v>167</v>
      </c>
      <c r="F74" s="22"/>
      <c r="G74" s="22"/>
      <c r="H74" s="21"/>
      <c r="I74" s="21">
        <f t="shared" si="34"/>
        <v>0</v>
      </c>
      <c r="J74" s="22">
        <f>VLOOKUP(B74,[3]查询时间段分门店销售汇总!$D$1:$L$65536,9,FALSE)</f>
        <v>90311.11</v>
      </c>
      <c r="K74" s="22">
        <f>VLOOKUP(B74,[1]Sheet1!$C$3:$D$100,2,FALSE)</f>
        <v>24</v>
      </c>
      <c r="L74" s="24">
        <f t="shared" ref="L74:L81" si="40">ROUND(J74/K74,0)</f>
        <v>3763</v>
      </c>
      <c r="M74" s="26">
        <v>3000</v>
      </c>
      <c r="N74" s="21">
        <f t="shared" si="35"/>
        <v>763</v>
      </c>
      <c r="O74" s="21">
        <f t="shared" si="36"/>
        <v>-3000</v>
      </c>
      <c r="P74" s="27">
        <v>3200</v>
      </c>
      <c r="Q74" s="27">
        <f t="shared" si="37"/>
        <v>99200</v>
      </c>
      <c r="R74" s="27">
        <f t="shared" si="38"/>
        <v>25732.48</v>
      </c>
      <c r="S74" s="30">
        <v>0</v>
      </c>
      <c r="T74" s="31" t="s">
        <v>169</v>
      </c>
      <c r="U74" s="22">
        <v>64.14</v>
      </c>
      <c r="V74" s="32">
        <f t="shared" si="39"/>
        <v>1546.61677580293</v>
      </c>
      <c r="W74" s="33">
        <v>3392</v>
      </c>
      <c r="X74" s="33">
        <v>105152</v>
      </c>
      <c r="Y74" s="33">
        <v>27276.4288</v>
      </c>
      <c r="Z74" s="38">
        <v>3584</v>
      </c>
      <c r="AA74" s="38">
        <v>111104</v>
      </c>
      <c r="AB74" s="37">
        <v>28820.3776</v>
      </c>
    </row>
    <row r="75" ht="20.1" customHeight="1" spans="1:28">
      <c r="A75" s="21">
        <v>74</v>
      </c>
      <c r="B75" s="22">
        <v>709</v>
      </c>
      <c r="C75" s="22" t="s">
        <v>170</v>
      </c>
      <c r="D75" s="22">
        <v>181</v>
      </c>
      <c r="E75" s="22" t="s">
        <v>167</v>
      </c>
      <c r="F75" s="22">
        <v>148563.95</v>
      </c>
      <c r="G75" s="22">
        <v>31</v>
      </c>
      <c r="H75" s="21">
        <v>4792</v>
      </c>
      <c r="I75" s="21">
        <f t="shared" si="34"/>
        <v>5750.4</v>
      </c>
      <c r="J75" s="22">
        <f>VLOOKUP(B75,[3]查询时间段分门店销售汇总!$D$1:$L$65536,9,FALSE)</f>
        <v>182380.41</v>
      </c>
      <c r="K75" s="22">
        <f>VLOOKUP(B75,[1]Sheet1!$C$3:$D$100,2,FALSE)</f>
        <v>24</v>
      </c>
      <c r="L75" s="24">
        <f t="shared" si="40"/>
        <v>7599</v>
      </c>
      <c r="M75" s="26">
        <v>7500</v>
      </c>
      <c r="N75" s="21">
        <f t="shared" si="35"/>
        <v>99</v>
      </c>
      <c r="O75" s="21">
        <f t="shared" si="36"/>
        <v>-2708</v>
      </c>
      <c r="P75" s="26">
        <v>7500</v>
      </c>
      <c r="Q75" s="26">
        <f t="shared" si="37"/>
        <v>232500</v>
      </c>
      <c r="R75" s="26">
        <f t="shared" si="38"/>
        <v>73005</v>
      </c>
      <c r="S75" s="34">
        <f t="shared" ref="S75:S92" si="41">(P75-H75)/H75</f>
        <v>0.565108514190317</v>
      </c>
      <c r="T75" s="31" t="s">
        <v>104</v>
      </c>
      <c r="U75" s="22">
        <v>73.41</v>
      </c>
      <c r="V75" s="32">
        <f t="shared" si="39"/>
        <v>3167.1434409481</v>
      </c>
      <c r="W75" s="33">
        <v>7800</v>
      </c>
      <c r="X75" s="33">
        <v>241800</v>
      </c>
      <c r="Y75" s="33">
        <v>75925.2</v>
      </c>
      <c r="Z75" s="38">
        <v>8100</v>
      </c>
      <c r="AA75" s="38">
        <v>251100</v>
      </c>
      <c r="AB75" s="37">
        <v>78845.4</v>
      </c>
    </row>
    <row r="76" ht="20.1" customHeight="1" spans="1:28">
      <c r="A76" s="21">
        <v>75</v>
      </c>
      <c r="B76" s="22">
        <v>311</v>
      </c>
      <c r="C76" s="22" t="s">
        <v>171</v>
      </c>
      <c r="D76" s="22">
        <v>181</v>
      </c>
      <c r="E76" s="22" t="s">
        <v>167</v>
      </c>
      <c r="F76" s="22">
        <v>185605.88</v>
      </c>
      <c r="G76" s="22">
        <v>31</v>
      </c>
      <c r="H76" s="21">
        <v>5987</v>
      </c>
      <c r="I76" s="21">
        <f t="shared" si="34"/>
        <v>7184.4</v>
      </c>
      <c r="J76" s="22">
        <f>VLOOKUP(B76,[3]查询时间段分门店销售汇总!$D$1:$L$65536,9,FALSE)</f>
        <v>152367.17</v>
      </c>
      <c r="K76" s="22">
        <f>VLOOKUP(B76,[1]Sheet1!$C$3:$D$100,2,FALSE)</f>
        <v>24</v>
      </c>
      <c r="L76" s="24">
        <f t="shared" si="40"/>
        <v>6349</v>
      </c>
      <c r="M76" s="26">
        <v>5500</v>
      </c>
      <c r="N76" s="21">
        <f t="shared" si="35"/>
        <v>849</v>
      </c>
      <c r="O76" s="21">
        <f t="shared" si="36"/>
        <v>487</v>
      </c>
      <c r="P76" s="26">
        <v>5500</v>
      </c>
      <c r="Q76" s="26">
        <f t="shared" si="37"/>
        <v>170500</v>
      </c>
      <c r="R76" s="26">
        <f t="shared" si="38"/>
        <v>37510</v>
      </c>
      <c r="S76" s="34">
        <f t="shared" si="41"/>
        <v>-0.081342909637548</v>
      </c>
      <c r="T76" s="31">
        <v>0.22</v>
      </c>
      <c r="U76" s="22">
        <v>216.74</v>
      </c>
      <c r="V76" s="32">
        <f t="shared" si="39"/>
        <v>786.656823844237</v>
      </c>
      <c r="W76" s="33">
        <v>5720</v>
      </c>
      <c r="X76" s="33">
        <v>177320</v>
      </c>
      <c r="Y76" s="33">
        <v>39010.4</v>
      </c>
      <c r="Z76" s="38">
        <v>5940</v>
      </c>
      <c r="AA76" s="38">
        <v>184140</v>
      </c>
      <c r="AB76" s="37">
        <v>40510.8</v>
      </c>
    </row>
    <row r="77" ht="20.1" customHeight="1" spans="1:28">
      <c r="A77" s="21">
        <v>76</v>
      </c>
      <c r="B77" s="22">
        <v>581</v>
      </c>
      <c r="C77" s="22" t="s">
        <v>172</v>
      </c>
      <c r="D77" s="22">
        <v>181</v>
      </c>
      <c r="E77" s="22" t="s">
        <v>167</v>
      </c>
      <c r="F77" s="22">
        <v>169938.99</v>
      </c>
      <c r="G77" s="22">
        <v>10</v>
      </c>
      <c r="H77" s="21">
        <v>16994</v>
      </c>
      <c r="I77" s="21">
        <f t="shared" si="34"/>
        <v>20392.8</v>
      </c>
      <c r="J77" s="22">
        <f>VLOOKUP(B77,[3]查询时间段分门店销售汇总!$D$1:$L$65536,9,FALSE)</f>
        <v>235288.37</v>
      </c>
      <c r="K77" s="22">
        <f>VLOOKUP(B77,[1]Sheet1!$C$3:$D$100,2,FALSE)</f>
        <v>24</v>
      </c>
      <c r="L77" s="24">
        <f t="shared" si="40"/>
        <v>9804</v>
      </c>
      <c r="M77" s="26">
        <v>9200</v>
      </c>
      <c r="N77" s="21">
        <f t="shared" si="35"/>
        <v>604</v>
      </c>
      <c r="O77" s="21">
        <f t="shared" si="36"/>
        <v>7794</v>
      </c>
      <c r="P77" s="27">
        <v>9500</v>
      </c>
      <c r="Q77" s="27">
        <f t="shared" si="37"/>
        <v>294500</v>
      </c>
      <c r="R77" s="27">
        <f t="shared" si="38"/>
        <v>99099.25</v>
      </c>
      <c r="S77" s="30">
        <f t="shared" si="41"/>
        <v>-0.440979169118512</v>
      </c>
      <c r="T77" s="31" t="s">
        <v>81</v>
      </c>
      <c r="U77" s="22">
        <v>63.61</v>
      </c>
      <c r="V77" s="32">
        <f t="shared" si="39"/>
        <v>4629.77519257978</v>
      </c>
      <c r="W77" s="33">
        <v>9880</v>
      </c>
      <c r="X77" s="33">
        <v>306280</v>
      </c>
      <c r="Y77" s="33">
        <v>103063.22</v>
      </c>
      <c r="Z77" s="38">
        <v>10260</v>
      </c>
      <c r="AA77" s="38">
        <v>318060</v>
      </c>
      <c r="AB77" s="37">
        <v>107027.19</v>
      </c>
    </row>
    <row r="78" ht="20.1" customHeight="1" spans="1:28">
      <c r="A78" s="21">
        <v>77</v>
      </c>
      <c r="B78" s="22">
        <v>570</v>
      </c>
      <c r="C78" s="22" t="s">
        <v>173</v>
      </c>
      <c r="D78" s="22">
        <v>181</v>
      </c>
      <c r="E78" s="22" t="s">
        <v>167</v>
      </c>
      <c r="F78" s="22">
        <v>110468.57</v>
      </c>
      <c r="G78" s="22">
        <v>31</v>
      </c>
      <c r="H78" s="21">
        <v>3564</v>
      </c>
      <c r="I78" s="21">
        <f t="shared" si="34"/>
        <v>4276.8</v>
      </c>
      <c r="J78" s="22">
        <f>VLOOKUP(B78,[3]查询时间段分门店销售汇总!$D$1:$L$65536,9,FALSE)</f>
        <v>111817.22</v>
      </c>
      <c r="K78" s="22">
        <f>VLOOKUP(B78,[1]Sheet1!$C$3:$D$100,2,FALSE)</f>
        <v>24</v>
      </c>
      <c r="L78" s="24">
        <f t="shared" si="40"/>
        <v>4659</v>
      </c>
      <c r="M78" s="26">
        <v>4600</v>
      </c>
      <c r="N78" s="21">
        <f t="shared" si="35"/>
        <v>59</v>
      </c>
      <c r="O78" s="21">
        <f t="shared" si="36"/>
        <v>-1036</v>
      </c>
      <c r="P78" s="26">
        <v>4600</v>
      </c>
      <c r="Q78" s="26">
        <f t="shared" si="37"/>
        <v>142600</v>
      </c>
      <c r="R78" s="26">
        <f t="shared" si="38"/>
        <v>43564.3</v>
      </c>
      <c r="S78" s="34">
        <f t="shared" si="41"/>
        <v>0.290684624017957</v>
      </c>
      <c r="T78" s="31" t="s">
        <v>174</v>
      </c>
      <c r="U78" s="22">
        <v>54.21</v>
      </c>
      <c r="V78" s="32">
        <f t="shared" si="39"/>
        <v>2630.51097583472</v>
      </c>
      <c r="W78" s="33">
        <v>4784</v>
      </c>
      <c r="X78" s="33">
        <v>148304</v>
      </c>
      <c r="Y78" s="33">
        <v>45306.872</v>
      </c>
      <c r="Z78" s="38">
        <v>4968</v>
      </c>
      <c r="AA78" s="38">
        <v>154008</v>
      </c>
      <c r="AB78" s="37">
        <v>47049.444</v>
      </c>
    </row>
    <row r="79" ht="20.1" customHeight="1" spans="1:28">
      <c r="A79" s="21">
        <v>78</v>
      </c>
      <c r="B79" s="22">
        <v>357</v>
      </c>
      <c r="C79" s="22" t="s">
        <v>175</v>
      </c>
      <c r="D79" s="22">
        <v>181</v>
      </c>
      <c r="E79" s="22" t="s">
        <v>167</v>
      </c>
      <c r="F79" s="22">
        <v>164115.86</v>
      </c>
      <c r="G79" s="22">
        <v>31</v>
      </c>
      <c r="H79" s="21">
        <v>5294</v>
      </c>
      <c r="I79" s="21">
        <f t="shared" si="34"/>
        <v>6352.8</v>
      </c>
      <c r="J79" s="22">
        <f>VLOOKUP(B79,[3]查询时间段分门店销售汇总!$D$1:$L$65536,9,FALSE)</f>
        <v>160608.33</v>
      </c>
      <c r="K79" s="22">
        <f>VLOOKUP(B79,[1]Sheet1!$C$3:$D$100,2,FALSE)</f>
        <v>24</v>
      </c>
      <c r="L79" s="24">
        <f t="shared" si="40"/>
        <v>6692</v>
      </c>
      <c r="M79" s="26">
        <v>6600</v>
      </c>
      <c r="N79" s="21">
        <f t="shared" si="35"/>
        <v>92</v>
      </c>
      <c r="O79" s="21">
        <f t="shared" si="36"/>
        <v>-1306</v>
      </c>
      <c r="P79" s="26">
        <v>6600</v>
      </c>
      <c r="Q79" s="26">
        <f t="shared" si="37"/>
        <v>204600</v>
      </c>
      <c r="R79" s="26">
        <f t="shared" si="38"/>
        <v>56060.4</v>
      </c>
      <c r="S79" s="34">
        <f t="shared" si="41"/>
        <v>0.246694370986022</v>
      </c>
      <c r="T79" s="31" t="s">
        <v>120</v>
      </c>
      <c r="U79" s="22">
        <v>95.41</v>
      </c>
      <c r="V79" s="32">
        <f t="shared" si="39"/>
        <v>2144.42930510429</v>
      </c>
      <c r="W79" s="33">
        <v>6864</v>
      </c>
      <c r="X79" s="33">
        <v>212784</v>
      </c>
      <c r="Y79" s="33">
        <v>58302.816</v>
      </c>
      <c r="Z79" s="38">
        <v>7128</v>
      </c>
      <c r="AA79" s="38">
        <v>220968</v>
      </c>
      <c r="AB79" s="37">
        <v>60545.232</v>
      </c>
    </row>
    <row r="80" ht="20.1" customHeight="1" spans="1:28">
      <c r="A80" s="21">
        <v>79</v>
      </c>
      <c r="B80" s="22">
        <v>379</v>
      </c>
      <c r="C80" s="22" t="s">
        <v>176</v>
      </c>
      <c r="D80" s="22">
        <v>181</v>
      </c>
      <c r="E80" s="22" t="s">
        <v>167</v>
      </c>
      <c r="F80" s="22">
        <v>140491.36</v>
      </c>
      <c r="G80" s="22">
        <v>31</v>
      </c>
      <c r="H80" s="21">
        <v>4532</v>
      </c>
      <c r="I80" s="21">
        <f t="shared" si="34"/>
        <v>5438.4</v>
      </c>
      <c r="J80" s="22">
        <f>VLOOKUP(B80,[3]查询时间段分门店销售汇总!$D$1:$L$65536,9,FALSE)</f>
        <v>145219.99</v>
      </c>
      <c r="K80" s="22">
        <f>VLOOKUP(B80,[1]Sheet1!$C$3:$D$100,2,FALSE)</f>
        <v>24</v>
      </c>
      <c r="L80" s="24">
        <f t="shared" si="40"/>
        <v>6051</v>
      </c>
      <c r="M80" s="26">
        <v>6000</v>
      </c>
      <c r="N80" s="21">
        <f t="shared" si="35"/>
        <v>51</v>
      </c>
      <c r="O80" s="21">
        <f t="shared" si="36"/>
        <v>-1468</v>
      </c>
      <c r="P80" s="26">
        <v>6000</v>
      </c>
      <c r="Q80" s="26">
        <f t="shared" si="37"/>
        <v>186000</v>
      </c>
      <c r="R80" s="26">
        <f t="shared" si="38"/>
        <v>53326.2</v>
      </c>
      <c r="S80" s="34">
        <f t="shared" si="41"/>
        <v>0.323918799646955</v>
      </c>
      <c r="T80" s="31" t="s">
        <v>177</v>
      </c>
      <c r="U80" s="22">
        <v>67.16</v>
      </c>
      <c r="V80" s="32">
        <f t="shared" si="39"/>
        <v>2769.50565812984</v>
      </c>
      <c r="W80" s="33">
        <v>6240</v>
      </c>
      <c r="X80" s="33">
        <v>193440</v>
      </c>
      <c r="Y80" s="33">
        <v>55459.248</v>
      </c>
      <c r="Z80" s="38">
        <v>6480</v>
      </c>
      <c r="AA80" s="38">
        <v>200880</v>
      </c>
      <c r="AB80" s="37">
        <v>57592.296</v>
      </c>
    </row>
    <row r="81" ht="20.1" customHeight="1" spans="1:28">
      <c r="A81" s="21">
        <v>80</v>
      </c>
      <c r="B81" s="22">
        <v>730</v>
      </c>
      <c r="C81" s="22" t="s">
        <v>178</v>
      </c>
      <c r="D81" s="22">
        <v>181</v>
      </c>
      <c r="E81" s="22" t="s">
        <v>167</v>
      </c>
      <c r="F81" s="22">
        <v>217174.6</v>
      </c>
      <c r="G81" s="22">
        <v>31</v>
      </c>
      <c r="H81" s="21">
        <v>7006</v>
      </c>
      <c r="I81" s="21">
        <f t="shared" si="34"/>
        <v>8407.2</v>
      </c>
      <c r="J81" s="22">
        <f>VLOOKUP(B81,[3]查询时间段分门店销售汇总!$D$1:$L$65536,9,FALSE)</f>
        <v>219909.21</v>
      </c>
      <c r="K81" s="22">
        <f>VLOOKUP(B81,[1]Sheet1!$C$3:$D$100,2,FALSE)</f>
        <v>24</v>
      </c>
      <c r="L81" s="24">
        <f t="shared" si="40"/>
        <v>9163</v>
      </c>
      <c r="M81" s="26">
        <v>9000</v>
      </c>
      <c r="N81" s="21">
        <f t="shared" si="35"/>
        <v>163</v>
      </c>
      <c r="O81" s="21">
        <f t="shared" si="36"/>
        <v>-1994</v>
      </c>
      <c r="P81" s="26">
        <v>7000</v>
      </c>
      <c r="Q81" s="26">
        <f t="shared" si="37"/>
        <v>217000</v>
      </c>
      <c r="R81" s="26">
        <f t="shared" si="38"/>
        <v>64883</v>
      </c>
      <c r="S81" s="34">
        <f t="shared" si="41"/>
        <v>-0.000856408792463603</v>
      </c>
      <c r="T81" s="31" t="s">
        <v>179</v>
      </c>
      <c r="U81" s="22">
        <v>90.04</v>
      </c>
      <c r="V81" s="32">
        <f t="shared" si="39"/>
        <v>2410.03998223012</v>
      </c>
      <c r="W81" s="33">
        <v>7280</v>
      </c>
      <c r="X81" s="33">
        <v>225680</v>
      </c>
      <c r="Y81" s="33">
        <v>67478.32</v>
      </c>
      <c r="Z81" s="38">
        <v>7560</v>
      </c>
      <c r="AA81" s="38">
        <v>234360</v>
      </c>
      <c r="AB81" s="37">
        <v>70073.64</v>
      </c>
    </row>
    <row r="82" ht="20.1" customHeight="1" spans="1:28">
      <c r="A82" s="21">
        <v>81</v>
      </c>
      <c r="B82" s="22">
        <v>343</v>
      </c>
      <c r="C82" s="22" t="s">
        <v>180</v>
      </c>
      <c r="D82" s="22">
        <v>181</v>
      </c>
      <c r="E82" s="22" t="s">
        <v>167</v>
      </c>
      <c r="F82" s="22">
        <v>472511.37</v>
      </c>
      <c r="G82" s="22">
        <v>31</v>
      </c>
      <c r="H82" s="21">
        <v>15242</v>
      </c>
      <c r="I82" s="21">
        <f t="shared" si="34"/>
        <v>18290.4</v>
      </c>
      <c r="J82" s="22">
        <f>VLOOKUP(B82,[3]查询时间段分门店销售汇总!$D$1:$L$65536,9,FALSE)</f>
        <v>488464.93</v>
      </c>
      <c r="K82" s="22">
        <f>VLOOKUP(B82,[1]Sheet1!$C$3:$D$100,2,FALSE)</f>
        <v>24</v>
      </c>
      <c r="L82" s="24">
        <f t="shared" ref="L82:L92" si="42">ROUND(J82/K82,0)</f>
        <v>20353</v>
      </c>
      <c r="M82" s="26">
        <v>20000</v>
      </c>
      <c r="N82" s="21">
        <f t="shared" si="35"/>
        <v>353</v>
      </c>
      <c r="O82" s="21">
        <f t="shared" si="36"/>
        <v>-4758</v>
      </c>
      <c r="P82" s="26">
        <v>20000</v>
      </c>
      <c r="Q82" s="26">
        <f t="shared" si="37"/>
        <v>620000</v>
      </c>
      <c r="R82" s="26">
        <f t="shared" si="38"/>
        <v>176204</v>
      </c>
      <c r="S82" s="34">
        <f t="shared" si="41"/>
        <v>0.312163758037003</v>
      </c>
      <c r="T82" s="31" t="s">
        <v>181</v>
      </c>
      <c r="U82" s="22">
        <v>119.14</v>
      </c>
      <c r="V82" s="32">
        <f t="shared" si="39"/>
        <v>5203.96172570086</v>
      </c>
      <c r="W82" s="33">
        <v>20600</v>
      </c>
      <c r="X82" s="33">
        <v>638600</v>
      </c>
      <c r="Y82" s="33">
        <v>181490.12</v>
      </c>
      <c r="Z82" s="38">
        <v>21200</v>
      </c>
      <c r="AA82" s="38">
        <v>657200</v>
      </c>
      <c r="AB82" s="37">
        <v>186776.24</v>
      </c>
    </row>
    <row r="83" ht="20.1" customHeight="1" spans="1:28">
      <c r="A83" s="21">
        <v>82</v>
      </c>
      <c r="B83" s="22">
        <v>339</v>
      </c>
      <c r="C83" s="22" t="s">
        <v>182</v>
      </c>
      <c r="D83" s="22">
        <v>181</v>
      </c>
      <c r="E83" s="22" t="s">
        <v>167</v>
      </c>
      <c r="F83" s="22">
        <v>125120.14</v>
      </c>
      <c r="G83" s="22">
        <v>31</v>
      </c>
      <c r="H83" s="21">
        <v>4036</v>
      </c>
      <c r="I83" s="21">
        <f t="shared" si="34"/>
        <v>4843.2</v>
      </c>
      <c r="J83" s="22">
        <f>VLOOKUP(B83,[3]查询时间段分门店销售汇总!$D$1:$L$65536,9,FALSE)</f>
        <v>92005.5</v>
      </c>
      <c r="K83" s="22">
        <f>VLOOKUP(B83,[1]Sheet1!$C$3:$D$100,2,FALSE)</f>
        <v>24</v>
      </c>
      <c r="L83" s="24">
        <f t="shared" si="42"/>
        <v>3834</v>
      </c>
      <c r="M83" s="26">
        <v>4200</v>
      </c>
      <c r="N83" s="21">
        <f t="shared" si="35"/>
        <v>-366</v>
      </c>
      <c r="O83" s="21">
        <f t="shared" si="36"/>
        <v>-164</v>
      </c>
      <c r="P83" s="26">
        <v>4200</v>
      </c>
      <c r="Q83" s="26">
        <f t="shared" si="37"/>
        <v>130200</v>
      </c>
      <c r="R83" s="26">
        <f t="shared" si="38"/>
        <v>39046.98</v>
      </c>
      <c r="S83" s="34">
        <f t="shared" si="41"/>
        <v>0.0406342913776016</v>
      </c>
      <c r="T83" s="31" t="s">
        <v>183</v>
      </c>
      <c r="U83" s="22">
        <v>78.48</v>
      </c>
      <c r="V83" s="32">
        <f t="shared" si="39"/>
        <v>1659.02140672783</v>
      </c>
      <c r="W83" s="33">
        <v>4368</v>
      </c>
      <c r="X83" s="33">
        <v>135408</v>
      </c>
      <c r="Y83" s="33">
        <v>40608.8592</v>
      </c>
      <c r="Z83" s="38">
        <v>4536</v>
      </c>
      <c r="AA83" s="38">
        <v>140616</v>
      </c>
      <c r="AB83" s="37">
        <v>42170.7384</v>
      </c>
    </row>
    <row r="84" ht="20.1" customHeight="1" spans="1:28">
      <c r="A84" s="21">
        <v>83</v>
      </c>
      <c r="B84" s="22">
        <v>727</v>
      </c>
      <c r="C84" s="22" t="s">
        <v>184</v>
      </c>
      <c r="D84" s="22">
        <v>181</v>
      </c>
      <c r="E84" s="22" t="s">
        <v>167</v>
      </c>
      <c r="F84" s="22">
        <v>107708.32</v>
      </c>
      <c r="G84" s="22">
        <v>31</v>
      </c>
      <c r="H84" s="21">
        <v>3474</v>
      </c>
      <c r="I84" s="21">
        <f t="shared" si="34"/>
        <v>4168.8</v>
      </c>
      <c r="J84" s="22">
        <f>VLOOKUP(B84,[3]查询时间段分门店销售汇总!$D$1:$L$65536,9,FALSE)</f>
        <v>94237.06</v>
      </c>
      <c r="K84" s="22">
        <f>VLOOKUP(B84,[1]Sheet1!$C$3:$D$100,2,FALSE)</f>
        <v>24</v>
      </c>
      <c r="L84" s="24">
        <f t="shared" si="42"/>
        <v>3927</v>
      </c>
      <c r="M84" s="26">
        <v>4300</v>
      </c>
      <c r="N84" s="21">
        <f t="shared" si="35"/>
        <v>-373</v>
      </c>
      <c r="O84" s="21">
        <f t="shared" si="36"/>
        <v>-826</v>
      </c>
      <c r="P84" s="26">
        <v>4300</v>
      </c>
      <c r="Q84" s="26">
        <f t="shared" si="37"/>
        <v>133300</v>
      </c>
      <c r="R84" s="26">
        <f t="shared" si="38"/>
        <v>43229.19</v>
      </c>
      <c r="S84" s="34">
        <f t="shared" si="41"/>
        <v>0.237766263672999</v>
      </c>
      <c r="T84" s="31" t="s">
        <v>58</v>
      </c>
      <c r="U84" s="22">
        <v>57.49</v>
      </c>
      <c r="V84" s="32">
        <f t="shared" si="39"/>
        <v>2318.66411549835</v>
      </c>
      <c r="W84" s="33">
        <v>4472</v>
      </c>
      <c r="X84" s="33">
        <v>138632</v>
      </c>
      <c r="Y84" s="33">
        <v>44958.3576</v>
      </c>
      <c r="Z84" s="38">
        <v>4644</v>
      </c>
      <c r="AA84" s="38">
        <v>143964</v>
      </c>
      <c r="AB84" s="37">
        <v>46687.5252</v>
      </c>
    </row>
    <row r="85" ht="20.1" customHeight="1" spans="1:28">
      <c r="A85" s="21">
        <v>84</v>
      </c>
      <c r="B85" s="22">
        <v>741</v>
      </c>
      <c r="C85" s="22" t="s">
        <v>185</v>
      </c>
      <c r="D85" s="22">
        <v>181</v>
      </c>
      <c r="E85" s="22" t="s">
        <v>167</v>
      </c>
      <c r="F85" s="22">
        <v>66197.28</v>
      </c>
      <c r="G85" s="22">
        <v>31</v>
      </c>
      <c r="H85" s="21">
        <v>2135</v>
      </c>
      <c r="I85" s="21">
        <f t="shared" si="34"/>
        <v>2562</v>
      </c>
      <c r="J85" s="22">
        <f>VLOOKUP(B85,[3]查询时间段分门店销售汇总!$D$1:$L$65536,9,FALSE)</f>
        <v>57279.33</v>
      </c>
      <c r="K85" s="22">
        <f>VLOOKUP(B85,[1]Sheet1!$C$3:$D$100,2,FALSE)</f>
        <v>24</v>
      </c>
      <c r="L85" s="24">
        <f t="shared" si="42"/>
        <v>2387</v>
      </c>
      <c r="M85" s="26">
        <v>3000</v>
      </c>
      <c r="N85" s="21">
        <f t="shared" si="35"/>
        <v>-613</v>
      </c>
      <c r="O85" s="21">
        <f t="shared" si="36"/>
        <v>-865</v>
      </c>
      <c r="P85" s="26">
        <v>3000</v>
      </c>
      <c r="Q85" s="26">
        <f t="shared" si="37"/>
        <v>93000</v>
      </c>
      <c r="R85" s="26">
        <f t="shared" si="38"/>
        <v>25556.4</v>
      </c>
      <c r="S85" s="34">
        <f t="shared" si="41"/>
        <v>0.405152224824356</v>
      </c>
      <c r="T85" s="31" t="s">
        <v>186</v>
      </c>
      <c r="U85" s="22">
        <v>64.05</v>
      </c>
      <c r="V85" s="32">
        <f t="shared" si="39"/>
        <v>1451.9906323185</v>
      </c>
      <c r="W85" s="33">
        <v>3180</v>
      </c>
      <c r="X85" s="33">
        <v>98580</v>
      </c>
      <c r="Y85" s="33">
        <v>27089.784</v>
      </c>
      <c r="Z85" s="38">
        <v>3360</v>
      </c>
      <c r="AA85" s="38">
        <v>104160</v>
      </c>
      <c r="AB85" s="37">
        <v>28623.168</v>
      </c>
    </row>
    <row r="86" ht="20.1" customHeight="1" spans="1:28">
      <c r="A86" s="21">
        <v>85</v>
      </c>
      <c r="B86" s="22">
        <v>745</v>
      </c>
      <c r="C86" s="22" t="s">
        <v>187</v>
      </c>
      <c r="D86" s="22">
        <v>181</v>
      </c>
      <c r="E86" s="22" t="s">
        <v>167</v>
      </c>
      <c r="F86" s="22">
        <v>138444.36</v>
      </c>
      <c r="G86" s="22">
        <v>31</v>
      </c>
      <c r="H86" s="21">
        <v>4466</v>
      </c>
      <c r="I86" s="21">
        <f t="shared" si="34"/>
        <v>5359.2</v>
      </c>
      <c r="J86" s="22">
        <f>VLOOKUP(B86,[3]查询时间段分门店销售汇总!$D$1:$L$65536,9,FALSE)</f>
        <v>106499.62</v>
      </c>
      <c r="K86" s="22">
        <f>VLOOKUP(B86,[1]Sheet1!$C$3:$D$100,2,FALSE)</f>
        <v>24</v>
      </c>
      <c r="L86" s="24">
        <f t="shared" si="42"/>
        <v>4437</v>
      </c>
      <c r="M86" s="26">
        <v>5000</v>
      </c>
      <c r="N86" s="21">
        <f t="shared" si="35"/>
        <v>-563</v>
      </c>
      <c r="O86" s="21">
        <f t="shared" si="36"/>
        <v>-534</v>
      </c>
      <c r="P86" s="26">
        <v>5000</v>
      </c>
      <c r="Q86" s="26">
        <f t="shared" si="37"/>
        <v>155000</v>
      </c>
      <c r="R86" s="26">
        <f t="shared" si="38"/>
        <v>49848</v>
      </c>
      <c r="S86" s="34">
        <f t="shared" si="41"/>
        <v>0.119570085087326</v>
      </c>
      <c r="T86" s="31" t="s">
        <v>188</v>
      </c>
      <c r="U86" s="22">
        <v>69.98</v>
      </c>
      <c r="V86" s="32">
        <f t="shared" si="39"/>
        <v>2214.91854815662</v>
      </c>
      <c r="W86" s="33">
        <v>5200</v>
      </c>
      <c r="X86" s="33">
        <v>161200</v>
      </c>
      <c r="Y86" s="33">
        <v>51841.92</v>
      </c>
      <c r="Z86" s="38">
        <v>5400</v>
      </c>
      <c r="AA86" s="38">
        <v>167400</v>
      </c>
      <c r="AB86" s="37">
        <v>53835.84</v>
      </c>
    </row>
    <row r="87" ht="20.1" customHeight="1" spans="1:28">
      <c r="A87" s="21">
        <v>86</v>
      </c>
      <c r="B87" s="22">
        <v>359</v>
      </c>
      <c r="C87" s="22" t="s">
        <v>189</v>
      </c>
      <c r="D87" s="22">
        <v>181</v>
      </c>
      <c r="E87" s="22" t="s">
        <v>167</v>
      </c>
      <c r="F87" s="22">
        <v>187152.41</v>
      </c>
      <c r="G87" s="22">
        <v>31</v>
      </c>
      <c r="H87" s="21">
        <v>6037</v>
      </c>
      <c r="I87" s="21">
        <f t="shared" si="34"/>
        <v>7244.4</v>
      </c>
      <c r="J87" s="22">
        <f>VLOOKUP(B87,[3]查询时间段分门店销售汇总!$D$1:$L$65536,9,FALSE)</f>
        <v>205370.77</v>
      </c>
      <c r="K87" s="22">
        <f>VLOOKUP(B87,[1]Sheet1!$C$3:$D$100,2,FALSE)</f>
        <v>24</v>
      </c>
      <c r="L87" s="24">
        <f t="shared" si="42"/>
        <v>8557</v>
      </c>
      <c r="M87" s="26">
        <v>9000</v>
      </c>
      <c r="N87" s="21">
        <f t="shared" si="35"/>
        <v>-443</v>
      </c>
      <c r="O87" s="21">
        <f t="shared" si="36"/>
        <v>-2963</v>
      </c>
      <c r="P87" s="26">
        <v>9000</v>
      </c>
      <c r="Q87" s="26">
        <f t="shared" si="37"/>
        <v>279000</v>
      </c>
      <c r="R87" s="26">
        <f t="shared" si="38"/>
        <v>92321.1</v>
      </c>
      <c r="S87" s="34">
        <f t="shared" si="41"/>
        <v>0.490806692065596</v>
      </c>
      <c r="T87" s="31" t="s">
        <v>190</v>
      </c>
      <c r="U87" s="22">
        <v>66.53</v>
      </c>
      <c r="V87" s="32">
        <f t="shared" si="39"/>
        <v>4193.59687359086</v>
      </c>
      <c r="W87" s="33">
        <v>9360</v>
      </c>
      <c r="X87" s="33">
        <v>290160</v>
      </c>
      <c r="Y87" s="33">
        <v>96013.944</v>
      </c>
      <c r="Z87" s="38">
        <v>9720</v>
      </c>
      <c r="AA87" s="38">
        <v>301320</v>
      </c>
      <c r="AB87" s="37">
        <v>99706.788</v>
      </c>
    </row>
    <row r="88" ht="20.1" customHeight="1" spans="1:28">
      <c r="A88" s="21">
        <v>87</v>
      </c>
      <c r="B88" s="22">
        <v>726</v>
      </c>
      <c r="C88" s="22" t="s">
        <v>191</v>
      </c>
      <c r="D88" s="22">
        <v>181</v>
      </c>
      <c r="E88" s="22" t="s">
        <v>167</v>
      </c>
      <c r="F88" s="22">
        <v>234366.15</v>
      </c>
      <c r="G88" s="22">
        <v>31</v>
      </c>
      <c r="H88" s="21">
        <v>7560</v>
      </c>
      <c r="I88" s="21">
        <f t="shared" si="34"/>
        <v>9072</v>
      </c>
      <c r="J88" s="22">
        <f>VLOOKUP(B88,[3]查询时间段分门店销售汇总!$D$1:$L$65536,9,FALSE)</f>
        <v>204506.24</v>
      </c>
      <c r="K88" s="22">
        <f>VLOOKUP(B88,[1]Sheet1!$C$3:$D$100,2,FALSE)</f>
        <v>24</v>
      </c>
      <c r="L88" s="24">
        <f t="shared" si="42"/>
        <v>8521</v>
      </c>
      <c r="M88" s="26">
        <v>9000</v>
      </c>
      <c r="N88" s="21">
        <f t="shared" si="35"/>
        <v>-479</v>
      </c>
      <c r="O88" s="21">
        <f t="shared" si="36"/>
        <v>-1440</v>
      </c>
      <c r="P88" s="26">
        <v>9000</v>
      </c>
      <c r="Q88" s="26">
        <f t="shared" si="37"/>
        <v>279000</v>
      </c>
      <c r="R88" s="26">
        <f t="shared" si="38"/>
        <v>90898.2</v>
      </c>
      <c r="S88" s="34">
        <f t="shared" si="41"/>
        <v>0.19047619047619</v>
      </c>
      <c r="T88" s="31" t="s">
        <v>192</v>
      </c>
      <c r="U88" s="22">
        <v>73.43</v>
      </c>
      <c r="V88" s="32">
        <f t="shared" si="39"/>
        <v>3799.53697398883</v>
      </c>
      <c r="W88" s="33">
        <v>9360</v>
      </c>
      <c r="X88" s="33">
        <v>290160</v>
      </c>
      <c r="Y88" s="33">
        <v>94534.128</v>
      </c>
      <c r="Z88" s="38">
        <v>9720</v>
      </c>
      <c r="AA88" s="38">
        <v>301320</v>
      </c>
      <c r="AB88" s="37">
        <v>98170.056</v>
      </c>
    </row>
    <row r="89" ht="20.1" customHeight="1" spans="1:28">
      <c r="A89" s="21">
        <v>88</v>
      </c>
      <c r="B89" s="22">
        <v>582</v>
      </c>
      <c r="C89" s="22" t="s">
        <v>193</v>
      </c>
      <c r="D89" s="22">
        <v>181</v>
      </c>
      <c r="E89" s="22" t="s">
        <v>167</v>
      </c>
      <c r="F89" s="22">
        <v>521046.23</v>
      </c>
      <c r="G89" s="22">
        <v>31</v>
      </c>
      <c r="H89" s="21">
        <v>16808</v>
      </c>
      <c r="I89" s="21">
        <f t="shared" si="34"/>
        <v>20169.6</v>
      </c>
      <c r="J89" s="22">
        <f>VLOOKUP(B89,[3]查询时间段分门店销售汇总!$D$1:$L$65536,9,FALSE)</f>
        <v>590773.29</v>
      </c>
      <c r="K89" s="22">
        <f>VLOOKUP(B89,[1]Sheet1!$C$3:$D$100,2,FALSE)</f>
        <v>24</v>
      </c>
      <c r="L89" s="24">
        <f t="shared" si="42"/>
        <v>24616</v>
      </c>
      <c r="M89" s="26">
        <v>25000</v>
      </c>
      <c r="N89" s="21">
        <f t="shared" si="35"/>
        <v>-384</v>
      </c>
      <c r="O89" s="21">
        <f t="shared" si="36"/>
        <v>-8192</v>
      </c>
      <c r="P89" s="26">
        <v>25000</v>
      </c>
      <c r="Q89" s="26">
        <f t="shared" si="37"/>
        <v>775000</v>
      </c>
      <c r="R89" s="26">
        <f t="shared" si="38"/>
        <v>196772.5</v>
      </c>
      <c r="S89" s="34">
        <f t="shared" si="41"/>
        <v>0.487386958591147</v>
      </c>
      <c r="T89" s="31" t="s">
        <v>194</v>
      </c>
      <c r="U89" s="22">
        <v>126.72</v>
      </c>
      <c r="V89" s="32">
        <f t="shared" si="39"/>
        <v>6115.84595959596</v>
      </c>
      <c r="W89" s="33">
        <v>25750</v>
      </c>
      <c r="X89" s="33">
        <v>798250</v>
      </c>
      <c r="Y89" s="33">
        <v>202675.675</v>
      </c>
      <c r="Z89" s="38">
        <v>26500</v>
      </c>
      <c r="AA89" s="38">
        <v>821500</v>
      </c>
      <c r="AB89" s="37">
        <v>208578.85</v>
      </c>
    </row>
    <row r="90" ht="20.1" customHeight="1" spans="1:28">
      <c r="A90" s="21">
        <v>89</v>
      </c>
      <c r="B90" s="22">
        <v>347</v>
      </c>
      <c r="C90" s="22" t="s">
        <v>195</v>
      </c>
      <c r="D90" s="22">
        <v>181</v>
      </c>
      <c r="E90" s="22" t="s">
        <v>167</v>
      </c>
      <c r="F90" s="22">
        <v>130657.17</v>
      </c>
      <c r="G90" s="22">
        <v>31</v>
      </c>
      <c r="H90" s="21">
        <v>4215</v>
      </c>
      <c r="I90" s="21">
        <f t="shared" si="34"/>
        <v>5058</v>
      </c>
      <c r="J90" s="22">
        <f>VLOOKUP(B90,[3]查询时间段分门店销售汇总!$D$1:$L$65536,9,FALSE)</f>
        <v>118177.94</v>
      </c>
      <c r="K90" s="22">
        <f>VLOOKUP(B90,[1]Sheet1!$C$3:$D$100,2,FALSE)</f>
        <v>24</v>
      </c>
      <c r="L90" s="24">
        <f t="shared" si="42"/>
        <v>4924</v>
      </c>
      <c r="M90" s="26">
        <v>5000</v>
      </c>
      <c r="N90" s="21">
        <f t="shared" si="35"/>
        <v>-76</v>
      </c>
      <c r="O90" s="21">
        <f t="shared" si="36"/>
        <v>-785</v>
      </c>
      <c r="P90" s="26">
        <v>5000</v>
      </c>
      <c r="Q90" s="26">
        <f t="shared" si="37"/>
        <v>155000</v>
      </c>
      <c r="R90" s="26">
        <f t="shared" si="38"/>
        <v>49848</v>
      </c>
      <c r="S90" s="34">
        <f t="shared" si="41"/>
        <v>0.186239620403321</v>
      </c>
      <c r="T90" s="31" t="s">
        <v>188</v>
      </c>
      <c r="U90" s="22">
        <v>76.78</v>
      </c>
      <c r="V90" s="32">
        <f t="shared" si="39"/>
        <v>2018.7548840844</v>
      </c>
      <c r="W90" s="33">
        <v>5200</v>
      </c>
      <c r="X90" s="33">
        <v>161200</v>
      </c>
      <c r="Y90" s="33">
        <v>51841.92</v>
      </c>
      <c r="Z90" s="38">
        <v>5400</v>
      </c>
      <c r="AA90" s="38">
        <v>167400</v>
      </c>
      <c r="AB90" s="37">
        <v>53835.84</v>
      </c>
    </row>
    <row r="91" ht="20.1" customHeight="1" spans="1:28">
      <c r="A91" s="21">
        <v>90</v>
      </c>
      <c r="B91" s="22">
        <v>365</v>
      </c>
      <c r="C91" s="22" t="s">
        <v>196</v>
      </c>
      <c r="D91" s="22">
        <v>181</v>
      </c>
      <c r="E91" s="22" t="s">
        <v>167</v>
      </c>
      <c r="F91" s="22">
        <v>239688.57</v>
      </c>
      <c r="G91" s="22">
        <v>31</v>
      </c>
      <c r="H91" s="21">
        <v>7732</v>
      </c>
      <c r="I91" s="21">
        <f t="shared" si="34"/>
        <v>9278.4</v>
      </c>
      <c r="J91" s="22">
        <f>VLOOKUP(B91,[3]查询时间段分门店销售汇总!$D$1:$L$65536,9,FALSE)</f>
        <v>201959.48</v>
      </c>
      <c r="K91" s="22">
        <f>VLOOKUP(B91,[1]Sheet1!$C$3:$D$100,2,FALSE)</f>
        <v>24</v>
      </c>
      <c r="L91" s="24">
        <f t="shared" si="42"/>
        <v>8415</v>
      </c>
      <c r="M91" s="26">
        <v>9800</v>
      </c>
      <c r="N91" s="21">
        <f t="shared" si="35"/>
        <v>-1385</v>
      </c>
      <c r="O91" s="21">
        <f t="shared" si="36"/>
        <v>-2068</v>
      </c>
      <c r="P91" s="26">
        <v>9800</v>
      </c>
      <c r="Q91" s="26">
        <f t="shared" si="37"/>
        <v>303800</v>
      </c>
      <c r="R91" s="26">
        <f t="shared" si="38"/>
        <v>98552.72</v>
      </c>
      <c r="S91" s="34">
        <f t="shared" si="41"/>
        <v>0.267459906880497</v>
      </c>
      <c r="T91" s="31" t="s">
        <v>197</v>
      </c>
      <c r="U91" s="22">
        <v>75.33</v>
      </c>
      <c r="V91" s="32">
        <f t="shared" si="39"/>
        <v>4032.92181069959</v>
      </c>
      <c r="W91" s="33">
        <v>10192</v>
      </c>
      <c r="X91" s="33">
        <v>315952</v>
      </c>
      <c r="Y91" s="33">
        <v>102494.8288</v>
      </c>
      <c r="Z91" s="38">
        <v>10584</v>
      </c>
      <c r="AA91" s="38">
        <v>328104</v>
      </c>
      <c r="AB91" s="37">
        <v>106436.9376</v>
      </c>
    </row>
    <row r="92" ht="20.1" customHeight="1" spans="1:28">
      <c r="A92" s="21">
        <v>91</v>
      </c>
      <c r="B92" s="21">
        <v>585</v>
      </c>
      <c r="C92" s="22" t="s">
        <v>198</v>
      </c>
      <c r="D92" s="21">
        <v>181</v>
      </c>
      <c r="E92" s="22" t="s">
        <v>167</v>
      </c>
      <c r="F92" s="22">
        <v>261368.73</v>
      </c>
      <c r="G92" s="22">
        <v>31</v>
      </c>
      <c r="H92" s="21">
        <v>8431</v>
      </c>
      <c r="I92" s="21">
        <f t="shared" si="34"/>
        <v>10117.2</v>
      </c>
      <c r="J92" s="22">
        <f>VLOOKUP(B92,[3]查询时间段分门店销售汇总!$D$1:$L$65536,9,FALSE)</f>
        <v>117907.02</v>
      </c>
      <c r="K92" s="22">
        <f>VLOOKUP(B92,[1]Sheet1!$C$3:$D$100,2,FALSE)</f>
        <v>24</v>
      </c>
      <c r="L92" s="24">
        <f t="shared" si="42"/>
        <v>4913</v>
      </c>
      <c r="M92" s="26">
        <v>9600</v>
      </c>
      <c r="N92" s="21">
        <f t="shared" si="35"/>
        <v>-4687</v>
      </c>
      <c r="O92" s="21">
        <f t="shared" si="36"/>
        <v>-1169</v>
      </c>
      <c r="P92" s="26">
        <v>9600</v>
      </c>
      <c r="Q92" s="26">
        <f t="shared" si="37"/>
        <v>297600</v>
      </c>
      <c r="R92" s="26">
        <f t="shared" si="38"/>
        <v>93476.16</v>
      </c>
      <c r="S92" s="34">
        <f t="shared" si="41"/>
        <v>0.138654963823983</v>
      </c>
      <c r="T92" s="31" t="s">
        <v>199</v>
      </c>
      <c r="U92" s="22">
        <v>79.44</v>
      </c>
      <c r="V92" s="32">
        <f t="shared" si="39"/>
        <v>3746.22356495468</v>
      </c>
      <c r="W92" s="33">
        <v>9984</v>
      </c>
      <c r="X92" s="33">
        <v>309504</v>
      </c>
      <c r="Y92" s="33">
        <v>97215.2064</v>
      </c>
      <c r="Z92" s="38">
        <v>10368</v>
      </c>
      <c r="AA92" s="38">
        <v>321408</v>
      </c>
      <c r="AB92" s="37">
        <v>100954.2528</v>
      </c>
    </row>
    <row r="93" ht="20.1" customHeight="1" spans="1:28">
      <c r="A93" s="21">
        <v>92</v>
      </c>
      <c r="B93" s="22">
        <v>102934</v>
      </c>
      <c r="C93" s="22" t="s">
        <v>200</v>
      </c>
      <c r="D93" s="22">
        <v>181</v>
      </c>
      <c r="E93" s="22" t="s">
        <v>167</v>
      </c>
      <c r="F93" s="22"/>
      <c r="G93" s="22"/>
      <c r="H93" s="21"/>
      <c r="I93" s="21">
        <f>H93*1.2</f>
        <v>0</v>
      </c>
      <c r="J93" s="22">
        <f>VLOOKUP(B93,[3]查询时间段分门店销售汇总!$D$1:$L$65536,9,FALSE)</f>
        <v>62183.45</v>
      </c>
      <c r="K93" s="22">
        <f>VLOOKUP(B93,[1]Sheet1!$C$3:$D$100,2,FALSE)</f>
        <v>24</v>
      </c>
      <c r="L93" s="24">
        <f>ROUND(J93/K93,0)</f>
        <v>2591</v>
      </c>
      <c r="M93" s="26">
        <v>3500</v>
      </c>
      <c r="N93" s="21">
        <f>L93-M93</f>
        <v>-909</v>
      </c>
      <c r="O93" s="21">
        <f>H93-M93</f>
        <v>-3500</v>
      </c>
      <c r="P93" s="27">
        <v>4600</v>
      </c>
      <c r="Q93" s="27">
        <f>P93*31</f>
        <v>142600</v>
      </c>
      <c r="R93" s="27">
        <f>Q93*T93</f>
        <v>44206</v>
      </c>
      <c r="S93" s="30"/>
      <c r="T93" s="31">
        <v>0.31</v>
      </c>
      <c r="U93" s="22"/>
      <c r="V93" s="32">
        <v>0</v>
      </c>
      <c r="W93" s="33">
        <v>4784</v>
      </c>
      <c r="X93" s="33">
        <v>148304</v>
      </c>
      <c r="Y93" s="33">
        <v>45974.24</v>
      </c>
      <c r="Z93" s="38">
        <v>4968</v>
      </c>
      <c r="AA93" s="38">
        <v>154008</v>
      </c>
      <c r="AB93" s="37">
        <v>47742.48</v>
      </c>
    </row>
    <row r="94" ht="20.1" customHeight="1" spans="1:28">
      <c r="A94" s="21">
        <v>93</v>
      </c>
      <c r="B94" s="22">
        <v>103198</v>
      </c>
      <c r="C94" s="22" t="s">
        <v>201</v>
      </c>
      <c r="D94" s="22">
        <v>181</v>
      </c>
      <c r="E94" s="22" t="s">
        <v>167</v>
      </c>
      <c r="F94" s="22"/>
      <c r="G94" s="22"/>
      <c r="H94" s="21"/>
      <c r="I94" s="21"/>
      <c r="J94" s="22"/>
      <c r="K94" s="22">
        <f>VLOOKUP(B94,[1]Sheet1!$C$3:$D$100,2,FALSE)</f>
        <v>24</v>
      </c>
      <c r="L94" s="24">
        <f>ROUND(J94/K94,0)</f>
        <v>0</v>
      </c>
      <c r="M94" s="26">
        <v>3000</v>
      </c>
      <c r="N94" s="21">
        <f>L94-M94</f>
        <v>-3000</v>
      </c>
      <c r="O94" s="21">
        <f>H94-M94</f>
        <v>-3000</v>
      </c>
      <c r="P94" s="27">
        <v>4000</v>
      </c>
      <c r="Q94" s="27">
        <f>P94*31</f>
        <v>124000</v>
      </c>
      <c r="R94" s="27">
        <f>Q94*T94</f>
        <v>38440</v>
      </c>
      <c r="S94" s="30"/>
      <c r="T94" s="31">
        <v>0.31</v>
      </c>
      <c r="U94" s="22"/>
      <c r="V94" s="32"/>
      <c r="W94" s="33">
        <v>4240</v>
      </c>
      <c r="X94" s="33">
        <v>131440</v>
      </c>
      <c r="Y94" s="33">
        <v>40746.4</v>
      </c>
      <c r="Z94" s="38">
        <v>4480</v>
      </c>
      <c r="AA94" s="38">
        <v>138880</v>
      </c>
      <c r="AB94" s="37">
        <v>43052.8</v>
      </c>
    </row>
    <row r="95" ht="20.1" customHeight="1" spans="1:28">
      <c r="A95" s="21">
        <v>94</v>
      </c>
      <c r="B95" s="22">
        <v>102565</v>
      </c>
      <c r="C95" s="22" t="s">
        <v>202</v>
      </c>
      <c r="D95" s="22">
        <v>181</v>
      </c>
      <c r="E95" s="22" t="s">
        <v>167</v>
      </c>
      <c r="F95" s="22"/>
      <c r="G95" s="22"/>
      <c r="H95" s="21"/>
      <c r="I95" s="21">
        <f>H95*1.2</f>
        <v>0</v>
      </c>
      <c r="J95" s="22">
        <f>VLOOKUP(B95,[3]查询时间段分门店销售汇总!$D$1:$L$65536,9,FALSE)</f>
        <v>88650.52</v>
      </c>
      <c r="K95" s="22">
        <f>VLOOKUP(B95,[1]Sheet1!$C$3:$D$100,2,FALSE)</f>
        <v>24</v>
      </c>
      <c r="L95" s="24">
        <f>ROUND(J95/K95,0)</f>
        <v>3694</v>
      </c>
      <c r="M95" s="26">
        <v>3000</v>
      </c>
      <c r="N95" s="21">
        <f>L95-M95</f>
        <v>694</v>
      </c>
      <c r="O95" s="21">
        <f>H95-M95</f>
        <v>-3000</v>
      </c>
      <c r="P95" s="27">
        <v>3500</v>
      </c>
      <c r="Q95" s="27">
        <f>P95*31</f>
        <v>108500</v>
      </c>
      <c r="R95" s="27">
        <f>Q95*T95</f>
        <v>33635</v>
      </c>
      <c r="S95" s="30"/>
      <c r="T95" s="31">
        <v>0.31</v>
      </c>
      <c r="U95" s="22"/>
      <c r="V95" s="32">
        <v>0</v>
      </c>
      <c r="W95" s="33">
        <v>3710</v>
      </c>
      <c r="X95" s="33">
        <v>115010</v>
      </c>
      <c r="Y95" s="33">
        <v>35653.1</v>
      </c>
      <c r="Z95" s="38">
        <v>3920</v>
      </c>
      <c r="AA95" s="38">
        <v>121520</v>
      </c>
      <c r="AB95" s="37">
        <v>37671.2</v>
      </c>
    </row>
    <row r="96" ht="20.1" customHeight="1" spans="1:28">
      <c r="A96" s="21">
        <v>95</v>
      </c>
      <c r="B96" s="22">
        <v>103199</v>
      </c>
      <c r="C96" s="22" t="s">
        <v>203</v>
      </c>
      <c r="D96" s="22">
        <v>181</v>
      </c>
      <c r="E96" s="22" t="s">
        <v>167</v>
      </c>
      <c r="F96" s="22"/>
      <c r="G96" s="22"/>
      <c r="H96" s="21"/>
      <c r="I96" s="21"/>
      <c r="J96" s="22"/>
      <c r="K96" s="22"/>
      <c r="L96" s="24"/>
      <c r="M96" s="26"/>
      <c r="N96" s="21"/>
      <c r="O96" s="21"/>
      <c r="P96" s="27">
        <v>2600</v>
      </c>
      <c r="Q96" s="27">
        <f>P96*31</f>
        <v>80600</v>
      </c>
      <c r="R96" s="27">
        <f>Q96*T96</f>
        <v>24986</v>
      </c>
      <c r="S96" s="30"/>
      <c r="T96" s="31">
        <v>0.31</v>
      </c>
      <c r="U96" s="22"/>
      <c r="V96" s="32"/>
      <c r="W96" s="33">
        <v>2756</v>
      </c>
      <c r="X96" s="33">
        <v>85436</v>
      </c>
      <c r="Y96" s="33">
        <v>26485.16</v>
      </c>
      <c r="Z96" s="38">
        <v>2912</v>
      </c>
      <c r="AA96" s="38">
        <v>90272</v>
      </c>
      <c r="AB96" s="37">
        <v>27984.32</v>
      </c>
    </row>
    <row r="97" ht="20.1" customHeight="1" spans="1:28">
      <c r="A97" s="21">
        <v>96</v>
      </c>
      <c r="B97" s="22">
        <v>307</v>
      </c>
      <c r="C97" s="22" t="s">
        <v>204</v>
      </c>
      <c r="D97" s="22">
        <v>142</v>
      </c>
      <c r="E97" s="22" t="s">
        <v>205</v>
      </c>
      <c r="F97" s="22">
        <v>1481610.14</v>
      </c>
      <c r="G97" s="22">
        <v>31</v>
      </c>
      <c r="H97" s="21">
        <v>47794</v>
      </c>
      <c r="I97" s="21">
        <f>H97*1.2</f>
        <v>57352.8</v>
      </c>
      <c r="J97" s="22">
        <f>VLOOKUP(B97,[3]查询时间段分门店销售汇总!$D$1:$L$65536,9,FALSE)</f>
        <v>1349030.66</v>
      </c>
      <c r="K97" s="22">
        <f>VLOOKUP(B97,[1]Sheet1!$C$3:$D$100,2,FALSE)</f>
        <v>24</v>
      </c>
      <c r="L97" s="24">
        <f>ROUND(J97/K97,0)</f>
        <v>56210</v>
      </c>
      <c r="M97" s="26">
        <v>67500</v>
      </c>
      <c r="N97" s="21">
        <f>L97-M97</f>
        <v>-11290</v>
      </c>
      <c r="O97" s="21">
        <f>H97-M97</f>
        <v>-19706</v>
      </c>
      <c r="P97" s="26">
        <v>67500</v>
      </c>
      <c r="Q97" s="26">
        <f>P97*31</f>
        <v>2092500</v>
      </c>
      <c r="R97" s="26">
        <f>Q97*T97</f>
        <v>638421.75</v>
      </c>
      <c r="S97" s="34">
        <f>(P97-H97)/H97</f>
        <v>0.412311168765954</v>
      </c>
      <c r="T97" s="31" t="s">
        <v>206</v>
      </c>
      <c r="U97" s="22">
        <f>VLOOKUP(B$1:B$65538,[2]查询时间段分门店销售汇总!$A:$I,8,0)</f>
        <v>142.31</v>
      </c>
      <c r="V97" s="32">
        <f>Q97/U97</f>
        <v>14703.8156138009</v>
      </c>
      <c r="W97" s="33">
        <v>69525</v>
      </c>
      <c r="X97" s="33">
        <v>2155275</v>
      </c>
      <c r="Y97" s="33">
        <v>657574.4025</v>
      </c>
      <c r="Z97" s="37">
        <v>71550</v>
      </c>
      <c r="AA97" s="37">
        <v>2218050</v>
      </c>
      <c r="AB97" s="37">
        <v>676727.055</v>
      </c>
    </row>
    <row r="98" ht="20.1" customHeight="1" spans="2:28">
      <c r="B98" s="21"/>
      <c r="C98" s="22"/>
      <c r="D98" s="21"/>
      <c r="E98" s="22" t="s">
        <v>207</v>
      </c>
      <c r="F98" s="22"/>
      <c r="G98" s="22"/>
      <c r="H98" s="21"/>
      <c r="I98" s="21"/>
      <c r="J98" s="22">
        <f>SUM(J32:J95)</f>
        <v>10342489.48</v>
      </c>
      <c r="K98" s="22"/>
      <c r="L98" s="24"/>
      <c r="M98" s="26">
        <f>SUM(M2:M97)</f>
        <v>693400</v>
      </c>
      <c r="N98" s="21">
        <f>L98-M98</f>
        <v>-693400</v>
      </c>
      <c r="O98" s="21">
        <f>H98-M98</f>
        <v>-693400</v>
      </c>
      <c r="P98" s="26">
        <f>SUM(P2:P97)</f>
        <v>696800</v>
      </c>
      <c r="Q98" s="26">
        <f>SUM(Q2:Q97)</f>
        <v>21600800</v>
      </c>
      <c r="R98" s="26">
        <f>SUM(R2:R97)</f>
        <v>6707113.19</v>
      </c>
      <c r="S98" s="34"/>
      <c r="T98" s="31"/>
      <c r="U98" s="22"/>
      <c r="V98" s="32"/>
      <c r="W98" s="33">
        <f>SUM(W2:W97)</f>
        <v>724439</v>
      </c>
      <c r="X98" s="33">
        <f>SUM(X2:X97)</f>
        <v>22457609</v>
      </c>
      <c r="Y98" s="33">
        <f>SUM(Y2:Y97)</f>
        <v>6973942.5683</v>
      </c>
      <c r="Z98" s="38">
        <f>SUM(Z2:Z97)</f>
        <v>752078</v>
      </c>
      <c r="AA98" s="38">
        <f>SUM(AA2:AA97)</f>
        <v>23314418</v>
      </c>
      <c r="AB98" s="38">
        <f>SUM(AB2:AB97)</f>
        <v>7240771.9466</v>
      </c>
    </row>
    <row r="99" ht="18.95" customHeight="1" spans="2:28">
      <c r="B99" s="21"/>
      <c r="C99" s="21"/>
      <c r="D99" s="21"/>
      <c r="E99" s="22"/>
      <c r="F99" s="22"/>
      <c r="G99" s="22"/>
      <c r="H99" s="21"/>
      <c r="I99" s="21"/>
      <c r="J99" s="21"/>
      <c r="K99" s="21"/>
      <c r="L99" s="21"/>
      <c r="M99" s="26"/>
      <c r="N99" s="21"/>
      <c r="O99" s="21"/>
      <c r="P99" s="26"/>
      <c r="Q99" s="26"/>
      <c r="R99" s="26"/>
      <c r="S99" s="26"/>
      <c r="T99" s="39"/>
      <c r="U99" s="21"/>
      <c r="V99" s="21"/>
      <c r="W99" s="33"/>
      <c r="X99" s="33"/>
      <c r="Y99" s="33"/>
      <c r="Z99" s="40"/>
      <c r="AA99" s="40"/>
      <c r="AB99" s="41"/>
    </row>
  </sheetData>
  <sortState ref="B2:AE98">
    <sortCondition ref="E2:E94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E5" sqref="E5"/>
    </sheetView>
  </sheetViews>
  <sheetFormatPr defaultColWidth="9" defaultRowHeight="13.5" outlineLevelRow="2"/>
  <cols>
    <col min="2" max="2" width="11.25" customWidth="1"/>
    <col min="3" max="3" width="9.25"/>
    <col min="5" max="5" width="9.25"/>
    <col min="8" max="8" width="9.25"/>
  </cols>
  <sheetData>
    <row r="1" ht="17.1" customHeight="1" spans="1:9">
      <c r="A1" s="1" t="s">
        <v>208</v>
      </c>
      <c r="B1" s="2"/>
      <c r="C1" s="3"/>
      <c r="D1" s="4" t="s">
        <v>209</v>
      </c>
      <c r="E1" s="4"/>
      <c r="F1" s="4"/>
      <c r="G1" s="5" t="s">
        <v>210</v>
      </c>
      <c r="H1" s="5"/>
      <c r="I1" s="5"/>
    </row>
    <row r="2" ht="22.5" spans="1:9">
      <c r="A2" s="6" t="s">
        <v>211</v>
      </c>
      <c r="B2" s="6" t="s">
        <v>212</v>
      </c>
      <c r="C2" s="6" t="s">
        <v>213</v>
      </c>
      <c r="D2" s="7" t="s">
        <v>211</v>
      </c>
      <c r="E2" s="7" t="s">
        <v>214</v>
      </c>
      <c r="F2" s="7" t="s">
        <v>215</v>
      </c>
      <c r="G2" s="8" t="s">
        <v>211</v>
      </c>
      <c r="H2" s="8" t="s">
        <v>214</v>
      </c>
      <c r="I2" s="8" t="s">
        <v>215</v>
      </c>
    </row>
    <row r="3" ht="18.95" customHeight="1" spans="1:9">
      <c r="A3" s="9">
        <v>696800</v>
      </c>
      <c r="B3" s="9">
        <v>21600800</v>
      </c>
      <c r="C3" s="9">
        <v>6707113.19</v>
      </c>
      <c r="D3" s="10">
        <v>724439</v>
      </c>
      <c r="E3" s="10">
        <v>22457609</v>
      </c>
      <c r="F3" s="10">
        <v>6973942.5683</v>
      </c>
      <c r="G3" s="11">
        <v>752078</v>
      </c>
      <c r="H3" s="11">
        <v>23314418</v>
      </c>
      <c r="I3" s="11">
        <v>7240771.9466</v>
      </c>
    </row>
  </sheetData>
  <mergeCells count="3">
    <mergeCell ref="A1:C1"/>
    <mergeCell ref="D1:F1"/>
    <mergeCell ref="G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各门店任务</vt:lpstr>
      <vt:lpstr>8月汇总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2018-06-21T01:43:00Z</dcterms:created>
  <dcterms:modified xsi:type="dcterms:W3CDTF">2018-07-26T08:52:35Z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