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<sst xmlns="http://schemas.openxmlformats.org/spreadsheetml/2006/main" count="30">
  <si>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</si>
  <si>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</si>
  <si>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</si>
  <si>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</si>
  <si>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</si>
  <si>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</si>
  <si>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</si>
  <si>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</si>
  <si>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</si>
  <si>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</si>
  <si>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</si>
  <si>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</si>
  <si>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</si>
  <si>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</si>
  <si>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</si>
  <si>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</si>
  <si>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</si>
  <si>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</si>
  <si>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</si>
  <si>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</si>
  <si>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</si>
  <si>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</si>
  <si>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</si>
  <si>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</si>
  <si>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</si>
  <si>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</si>
  <si>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</si>
  <si>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四川太极郫县郫筒镇东大街药店</t>
  </si>
  <si>
    <t>城中片区</t>
  </si>
  <si>
    <t>31.39%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</si>
</sst>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3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j\Desktop\2018.6.26-2018.7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 refreshError="1"/>
      <sheetData sheetId="1" refreshError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E15" sqref="E15"/>
    </sheetView>
  </sheetViews>
  <sheetFormatPr defaultColWidth="9" defaultRowHeight="13.5" outlineLevelRow="1"/>
  <cols>
    <col min="2" max="2" width="24.25" customWidth="1"/>
    <col min="5" max="5" width="9.25"/>
    <col min="9" max="9" width="9.25"/>
    <col min="24" max="24" width="10.125"/>
    <col min="27" max="27" width="10.125"/>
  </cols>
  <sheetData>
    <row r="1" s="1" customFormat="1" ht="60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7" t="s">
        <v>11</v>
      </c>
      <c r="M1" s="8" t="s">
        <v>12</v>
      </c>
      <c r="N1" s="4" t="s">
        <v>13</v>
      </c>
      <c r="O1" s="9" t="s">
        <v>14</v>
      </c>
      <c r="P1" s="7" t="s">
        <v>15</v>
      </c>
      <c r="Q1" s="9" t="s">
        <v>16</v>
      </c>
      <c r="R1" s="9" t="s">
        <v>17</v>
      </c>
      <c r="S1" s="12" t="s">
        <v>18</v>
      </c>
      <c r="T1" s="3" t="s">
        <v>19</v>
      </c>
      <c r="U1" s="13" t="s">
        <v>20</v>
      </c>
      <c r="V1" s="14" t="s">
        <v>21</v>
      </c>
      <c r="W1" s="14" t="s">
        <v>22</v>
      </c>
      <c r="X1" s="14" t="s">
        <v>23</v>
      </c>
      <c r="Y1" s="19" t="s">
        <v>24</v>
      </c>
      <c r="Z1" s="19" t="s">
        <v>25</v>
      </c>
      <c r="AA1" s="20" t="s">
        <v>26</v>
      </c>
    </row>
    <row r="2" s="2" customFormat="1" spans="1:27">
      <c r="A2" s="5">
        <v>572</v>
      </c>
      <c r="B2" s="5" t="s">
        <v>27</v>
      </c>
      <c r="C2" s="5">
        <v>23</v>
      </c>
      <c r="D2" s="5" t="s">
        <v>28</v>
      </c>
      <c r="E2" s="5">
        <v>132554.95</v>
      </c>
      <c r="F2" s="5">
        <v>31</v>
      </c>
      <c r="G2" s="6">
        <v>4276</v>
      </c>
      <c r="H2" s="6">
        <f>G2*1.2</f>
        <v>5131.2</v>
      </c>
      <c r="I2" s="5">
        <v>116188.26</v>
      </c>
      <c r="J2" s="5">
        <f>VLOOKUP(A2,[1]Sheet1!$C$3:$D$100,2,FALSE)</f>
        <v>24</v>
      </c>
      <c r="K2" s="10">
        <f>ROUND(I2/J2,0)</f>
        <v>4841</v>
      </c>
      <c r="L2" s="11">
        <v>5900</v>
      </c>
      <c r="M2" s="6">
        <f>K2-L2</f>
        <v>-1059</v>
      </c>
      <c r="N2" s="6">
        <f>G2-L2</f>
        <v>-1624</v>
      </c>
      <c r="O2" s="11">
        <v>5900</v>
      </c>
      <c r="P2" s="11">
        <f>O2*31</f>
        <v>182900</v>
      </c>
      <c r="Q2" s="11">
        <f>P2*S2</f>
        <v>57412.31</v>
      </c>
      <c r="R2" s="15">
        <f>(O2-G2)/G2</f>
        <v>0.379794200187091</v>
      </c>
      <c r="S2" s="16" t="s">
        <v>29</v>
      </c>
      <c r="T2" s="5">
        <f>VLOOKUP(A$2:A$65540,[2]查询时间段分门店销售汇总!$A:$I,8,0)</f>
        <v>83.24</v>
      </c>
      <c r="U2" s="17">
        <f>P2/T2</f>
        <v>2197.26093224411</v>
      </c>
      <c r="V2" s="18">
        <f>IF($O2&lt;=4000,$O2*1.06,IF($O2&lt;=10000,$O2*1.04,$O2*1.03))</f>
        <v>6136</v>
      </c>
      <c r="W2" s="18">
        <f>V2*31</f>
        <v>190216</v>
      </c>
      <c r="X2" s="18">
        <f>W2*S2</f>
        <v>59708.8024</v>
      </c>
      <c r="Y2" s="21">
        <f>IF($O2&lt;=4000,$O2*1.12,IF($O2&lt;=10000,$O2*1.08,$O2*1.06))</f>
        <v>6372</v>
      </c>
      <c r="Z2" s="21">
        <f>Y2*31</f>
        <v>197532</v>
      </c>
      <c r="AA2" s="22">
        <f>Z2*S2</f>
        <v>62005.2948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wj</cp:lastModifiedBy>
  <dcterms:created xsi:type="dcterms:W3CDTF">2018-07-25T10:27:00Z</dcterms:created>
  <dcterms:modified xsi:type="dcterms:W3CDTF">2018-07-26T08:41:08Z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