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<sst xmlns="http://schemas.openxmlformats.org/spreadsheetml/2006/main" count="30">
  <si>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</si>
  <si>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</si>
  <si>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</si>
  <si>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</si>
  <si>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</si>
  <si>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</si>
  <si>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</si>
  <si>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</si>
  <si>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</si>
  <si>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</si>
  <si>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</si>
  <si>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</si>
  <si>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</si>
  <si>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</si>
  <si>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</si>
  <si>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</si>
  <si>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</si>
  <si>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</si>
  <si>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</si>
  <si>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</si>
  <si>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</si>
  <si>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</si>
  <si>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</si>
  <si>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</si>
  <si>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</si>
  <si>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</si>
  <si>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</si>
  <si>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四川太极锦江区静明路药店</t>
  </si>
  <si>
    <t>城中片区</t>
  </si>
  <si>
    <t>31.4%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</si>
</sst>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3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0" fontId="6" fillId="3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J16" sqref="J16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3" t="s">
        <v>18</v>
      </c>
      <c r="T1" s="3" t="s">
        <v>19</v>
      </c>
      <c r="U1" s="14" t="s">
        <v>20</v>
      </c>
      <c r="V1" s="15" t="s">
        <v>21</v>
      </c>
      <c r="W1" s="15" t="s">
        <v>22</v>
      </c>
      <c r="X1" s="15" t="s">
        <v>23</v>
      </c>
      <c r="Y1" s="20" t="s">
        <v>24</v>
      </c>
      <c r="Z1" s="20" t="s">
        <v>25</v>
      </c>
      <c r="AA1" s="21" t="s">
        <v>26</v>
      </c>
    </row>
    <row r="2" s="2" customFormat="1" spans="1:27">
      <c r="A2" s="5">
        <v>102478</v>
      </c>
      <c r="B2" s="5" t="s">
        <v>27</v>
      </c>
      <c r="C2" s="5">
        <v>23</v>
      </c>
      <c r="D2" s="5" t="s">
        <v>28</v>
      </c>
      <c r="E2" s="5"/>
      <c r="F2" s="5"/>
      <c r="G2" s="6"/>
      <c r="H2" s="6">
        <f>G2*1.2</f>
        <v>0</v>
      </c>
      <c r="I2" s="5">
        <v>28440.07</v>
      </c>
      <c r="J2" s="5">
        <f>VLOOKUP(A2,[1]Sheet1!$C$3:$D$100,2,FALSE)</f>
        <v>24</v>
      </c>
      <c r="K2" s="10">
        <f>ROUND(I2/J2,0)</f>
        <v>1185</v>
      </c>
      <c r="L2" s="11">
        <v>1200</v>
      </c>
      <c r="M2" s="6">
        <f>K2-L2</f>
        <v>-15</v>
      </c>
      <c r="N2" s="6">
        <f>G2-L2</f>
        <v>-1200</v>
      </c>
      <c r="O2" s="12">
        <v>2000</v>
      </c>
      <c r="P2" s="12">
        <f>O2*31</f>
        <v>62000</v>
      </c>
      <c r="Q2" s="12">
        <f>P2*S2</f>
        <v>19468</v>
      </c>
      <c r="R2" s="16"/>
      <c r="S2" s="17" t="s">
        <v>29</v>
      </c>
      <c r="T2" s="5">
        <f>VLOOKUP(A$2:A$65540,[2]查询时间段分门店销售汇总!$A:$I,8,0)</f>
        <v>43.17</v>
      </c>
      <c r="U2" s="18">
        <f>P2/T2</f>
        <v>1436.18253416725</v>
      </c>
      <c r="V2" s="19">
        <f>IF($O2&lt;=4000,$O2*1.06,IF($O2&lt;=10000,$O2*1.04,$O2*1.03))</f>
        <v>2120</v>
      </c>
      <c r="W2" s="19">
        <f>V2*31</f>
        <v>65720</v>
      </c>
      <c r="X2" s="19">
        <f>W2*S2</f>
        <v>20636.08</v>
      </c>
      <c r="Y2" s="22">
        <f>IF($O2&lt;=4000,$O2*1.12,IF($O2&lt;=10000,$O2*1.08,$O2*1.06))</f>
        <v>2240</v>
      </c>
      <c r="Z2" s="22">
        <f>Y2*31</f>
        <v>69440</v>
      </c>
      <c r="AA2" s="23">
        <f>Z2*S2</f>
        <v>21804.16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