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3"/>
  </bookViews>
  <sheets>
    <sheet name="各门店任务" sheetId="1" r:id="rId1"/>
    <sheet name="汇总" sheetId="3" r:id="rId2"/>
    <sheet name="Sheet1" sheetId="4" r:id="rId3"/>
    <sheet name="Sheet2" sheetId="5" r:id="rId4"/>
  </sheets>
  <externalReferences>
    <externalReference r:id="rId5"/>
    <externalReference r:id="rId6"/>
    <externalReference r:id="rId7"/>
  </externalReferences>
  <definedNames>
    <definedName name="_xlnm._FilterDatabase" localSheetId="2" hidden="1">Sheet1!$A$1:$AA$44</definedName>
    <definedName name="_xlnm._FilterDatabase" localSheetId="0" hidden="1">各门店任务!$A$1:$AA$1</definedName>
  </definedNames>
  <calcPr calcId="144525"/>
</workbook>
</file>

<file path=xl/sharedStrings.xml><?xml version="1.0" encoding="utf-8"?>
<sst xmlns="http://schemas.openxmlformats.org/spreadsheetml/2006/main" count="110">
  <si>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</si>
  <si>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</si>
  <si>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</si>
  <si>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</si>
  <si>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</si>
  <si>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</si>
  <si>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</si>
  <si>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</si>
  <si>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</si>
  <si>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</si>
  <si>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</si>
  <si>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</si>
  <si>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</si>
  <si>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</si>
  <si>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</si>
  <si>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</si>
  <si>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</si>
  <si>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</si>
  <si>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</si>
  <si>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</si>
  <si>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</si>
  <si>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</si>
  <si>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</si>
  <si>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</si>
  <si>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</si>
  <si>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</si>
  <si>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</si>
  <si>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 xml:space="preserve"> 汇总</t>
  </si>
  <si>
    <t>四川太极青羊区北东街店</t>
  </si>
  <si>
    <t>城中片区</t>
  </si>
  <si>
    <t>26.09%</t>
  </si>
  <si>
    <t>四川太极郫县郫筒镇一环路东南段药店</t>
  </si>
  <si>
    <t>29.61%</t>
  </si>
  <si>
    <t>四川太极通盈街药店</t>
  </si>
  <si>
    <t>30.02%</t>
  </si>
  <si>
    <t>四川太极锦江区劼人路药店</t>
  </si>
  <si>
    <t>35.74%</t>
  </si>
  <si>
    <t>四川太极武侯区科华街药店</t>
  </si>
  <si>
    <t>27.04%</t>
  </si>
  <si>
    <t>四川太极锦江区静明路药店</t>
  </si>
  <si>
    <t>31.4%</t>
  </si>
  <si>
    <t>四川太极成华区华油路药店</t>
  </si>
  <si>
    <t>35.59%</t>
  </si>
  <si>
    <t>四川太极锦江区柳翠路药店</t>
  </si>
  <si>
    <t>31.83%</t>
  </si>
  <si>
    <t>四川太极金丝街药店</t>
  </si>
  <si>
    <t>32.76%</t>
  </si>
  <si>
    <t>四川太极人民中路店</t>
  </si>
  <si>
    <t>35.38%</t>
  </si>
  <si>
    <t>四川太极成华杉板桥南一路店</t>
  </si>
  <si>
    <t>31.89%</t>
  </si>
  <si>
    <t>四川太极龙泉驿区龙泉街道驿生路药店</t>
  </si>
  <si>
    <t>27.07%</t>
  </si>
  <si>
    <t>四川太极郫县郫筒镇东大街药店</t>
  </si>
  <si>
    <t>31.39%</t>
  </si>
  <si>
    <t>四川太极锦江区庆云南街药店</t>
  </si>
  <si>
    <t>27.4%</t>
  </si>
  <si>
    <t>四川太极红星店</t>
  </si>
  <si>
    <t>36.55%</t>
  </si>
  <si>
    <t>四川太极双林路药店</t>
  </si>
  <si>
    <t>33.27%</t>
  </si>
  <si>
    <t>四川太极武侯区顺和街店</t>
  </si>
  <si>
    <t>西北片区</t>
  </si>
  <si>
    <t>31.98%</t>
  </si>
  <si>
    <t>四川太极大药房连锁有限公司武侯区聚萃街药店</t>
  </si>
  <si>
    <t>25.94%</t>
  </si>
  <si>
    <t>四川太极新都区马超东路店</t>
  </si>
  <si>
    <t>四川太极西部店</t>
  </si>
  <si>
    <t>四川太极成华区二环路北四段药店（汇融名城）</t>
  </si>
  <si>
    <t>33.65%</t>
  </si>
  <si>
    <t>四川太极青羊区浣花滨河路药店</t>
  </si>
  <si>
    <t>30.55%</t>
  </si>
  <si>
    <t>四川太极清江东路药店</t>
  </si>
  <si>
    <t>四川太极土龙路药店</t>
  </si>
  <si>
    <t>28.67%</t>
  </si>
  <si>
    <t>四川太极新都区新繁镇繁江北路药店</t>
  </si>
  <si>
    <t>29.9%</t>
  </si>
  <si>
    <t>四川太极光华药店</t>
  </si>
  <si>
    <t>28.42%</t>
  </si>
  <si>
    <t>四川太极沙河源药店</t>
  </si>
  <si>
    <t>29.99%</t>
  </si>
  <si>
    <t>四川太极金牛区黄苑东街药店</t>
  </si>
  <si>
    <t>32.43%</t>
  </si>
  <si>
    <t>四川太极成华区新怡路店</t>
  </si>
  <si>
    <t>27.48%</t>
  </si>
  <si>
    <t>四川太极金牛区金沙路药店</t>
  </si>
  <si>
    <t>32.16%</t>
  </si>
  <si>
    <t>四川太极枣子巷药店</t>
  </si>
  <si>
    <t>33.09%</t>
  </si>
  <si>
    <t>四川太极金牛区交大路第三药店</t>
  </si>
  <si>
    <t>32.58%</t>
  </si>
  <si>
    <t>四川太极青羊区十二桥药店</t>
  </si>
  <si>
    <t>25.39%</t>
  </si>
  <si>
    <t>四川太极清江东路2药店</t>
  </si>
  <si>
    <t>四川太极光华村街药店</t>
  </si>
  <si>
    <t>32.44%</t>
  </si>
  <si>
    <t>四川太极成华区羊子山西路药店（兴元华盛）</t>
  </si>
  <si>
    <t>31.41%</t>
  </si>
  <si>
    <t>181 汇总</t>
  </si>
  <si>
    <t>银河北街</t>
  </si>
  <si>
    <t>贝森北路</t>
  </si>
  <si>
    <t>武侯区佳灵路</t>
  </si>
  <si>
    <t>挑战1任务</t>
  </si>
  <si>
    <t>挑战2任务</t>
  </si>
  <si>
    <t>挑战3任务</t>
  </si>
  <si>
    <t>7月日均任务</t>
  </si>
  <si>
    <t>销售任务（30天）</t>
  </si>
  <si>
    <t>毛利额</t>
  </si>
  <si>
    <t>销售任务</t>
  </si>
  <si>
    <t>毛利额任务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</si>
</sst>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b/>
      <sz val="10"/>
      <name val="Arial"/>
      <charset val="134"/>
    </font>
    <font>
      <b/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0" fontId="1" fillId="5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49" applyNumberFormat="1" applyFont="1" applyFill="1" applyBorder="1" applyAlignment="1">
      <alignment horizontal="center" vertical="center" wrapText="1"/>
    </xf>
    <xf numFmtId="0" fontId="7" fillId="4" borderId="1" xfId="49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lqy369182062\Files\2018.6.26-2018.7.19%20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36164;\2018\2018.07\5.23&#26597;&#35810;&#26102;&#38388;&#27573;&#20998;&#38376;&#24215;&#38144;&#21806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9537</v>
          </cell>
          <cell r="K3">
            <v>141.45</v>
          </cell>
          <cell r="L3">
            <v>1349030.66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  <cell r="I4" t="str">
            <v>刘琴英</v>
          </cell>
          <cell r="J4">
            <v>4887</v>
          </cell>
          <cell r="K4">
            <v>120.89</v>
          </cell>
          <cell r="L4">
            <v>590773.29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城中片区</v>
          </cell>
          <cell r="I5" t="str">
            <v>何巍</v>
          </cell>
          <cell r="J5">
            <v>4654</v>
          </cell>
          <cell r="K5">
            <v>120.35</v>
          </cell>
          <cell r="L5">
            <v>560123.38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  <cell r="I6" t="str">
            <v>何巍</v>
          </cell>
          <cell r="J6">
            <v>5302</v>
          </cell>
          <cell r="K6">
            <v>105.48</v>
          </cell>
          <cell r="L6">
            <v>559247.45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  <cell r="I7" t="str">
            <v>刘琴英</v>
          </cell>
          <cell r="J7">
            <v>4108</v>
          </cell>
          <cell r="K7">
            <v>118.91</v>
          </cell>
          <cell r="L7">
            <v>488464.93</v>
          </cell>
        </row>
        <row r="8">
          <cell r="D8">
            <v>341</v>
          </cell>
          <cell r="E8" t="str">
            <v>四川太极邛崃中心药店</v>
          </cell>
          <cell r="F8" t="str">
            <v>是</v>
          </cell>
          <cell r="G8">
            <v>235</v>
          </cell>
          <cell r="H8" t="str">
            <v>城郊一片区</v>
          </cell>
          <cell r="I8" t="str">
            <v>周佳玉</v>
          </cell>
          <cell r="J8">
            <v>5360</v>
          </cell>
          <cell r="K8">
            <v>85.85</v>
          </cell>
          <cell r="L8">
            <v>460141.28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谢怡</v>
          </cell>
          <cell r="J9">
            <v>3646</v>
          </cell>
          <cell r="K9">
            <v>103.9</v>
          </cell>
          <cell r="L9">
            <v>378828.46</v>
          </cell>
        </row>
        <row r="10">
          <cell r="D10">
            <v>750</v>
          </cell>
          <cell r="E10" t="str">
            <v>成都成汉太极大药房有限公司</v>
          </cell>
          <cell r="F10" t="str">
            <v/>
          </cell>
          <cell r="G10">
            <v>232</v>
          </cell>
          <cell r="H10" t="str">
            <v>东南片区</v>
          </cell>
          <cell r="I10" t="str">
            <v>谢怡</v>
          </cell>
          <cell r="J10">
            <v>3935</v>
          </cell>
          <cell r="K10">
            <v>77.21</v>
          </cell>
          <cell r="L10">
            <v>303806.99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谢怡</v>
          </cell>
          <cell r="J11">
            <v>4201</v>
          </cell>
          <cell r="K11">
            <v>69.17</v>
          </cell>
          <cell r="L11">
            <v>290584.6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235</v>
          </cell>
          <cell r="H12" t="str">
            <v>城郊一片区</v>
          </cell>
          <cell r="I12" t="str">
            <v>周佳玉</v>
          </cell>
          <cell r="J12">
            <v>2542</v>
          </cell>
          <cell r="K12">
            <v>111.2</v>
          </cell>
          <cell r="L12">
            <v>282665.21</v>
          </cell>
        </row>
        <row r="13">
          <cell r="D13">
            <v>707</v>
          </cell>
          <cell r="E13" t="str">
            <v>四川太极成华区万科路药店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谢怡</v>
          </cell>
          <cell r="J13">
            <v>3739</v>
          </cell>
          <cell r="K13">
            <v>67.24</v>
          </cell>
          <cell r="L13">
            <v>251410.69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谢怡</v>
          </cell>
          <cell r="J14">
            <v>3488</v>
          </cell>
          <cell r="K14">
            <v>71.63</v>
          </cell>
          <cell r="L14">
            <v>249838.09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</v>
          </cell>
          <cell r="J15">
            <v>3995</v>
          </cell>
          <cell r="K15">
            <v>58.9</v>
          </cell>
          <cell r="L15">
            <v>235288.37</v>
          </cell>
        </row>
        <row r="16">
          <cell r="D16">
            <v>345</v>
          </cell>
          <cell r="E16" t="str">
            <v>四川太极交大药店</v>
          </cell>
          <cell r="F16" t="str">
            <v>否</v>
          </cell>
          <cell r="G16">
            <v>261</v>
          </cell>
          <cell r="H16" t="str">
            <v>团购片</v>
          </cell>
          <cell r="I16" t="str">
            <v>王灵</v>
          </cell>
          <cell r="J16">
            <v>21</v>
          </cell>
          <cell r="K16">
            <v>11067.38</v>
          </cell>
          <cell r="L16">
            <v>232414.9</v>
          </cell>
        </row>
        <row r="17">
          <cell r="D17">
            <v>541</v>
          </cell>
          <cell r="E17" t="str">
            <v>四川太极高新区府城大道西段店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谢怡</v>
          </cell>
          <cell r="J17">
            <v>2090</v>
          </cell>
          <cell r="K17">
            <v>109.07</v>
          </cell>
          <cell r="L17">
            <v>227958.4</v>
          </cell>
        </row>
        <row r="18">
          <cell r="D18">
            <v>513</v>
          </cell>
          <cell r="E18" t="str">
            <v>四川太极武侯区顺和街店</v>
          </cell>
          <cell r="F18" t="str">
            <v>否</v>
          </cell>
          <cell r="G18">
            <v>181</v>
          </cell>
          <cell r="H18" t="str">
            <v>西北片区</v>
          </cell>
          <cell r="I18" t="str">
            <v>刘琴英</v>
          </cell>
          <cell r="J18">
            <v>3022</v>
          </cell>
          <cell r="K18">
            <v>74.77</v>
          </cell>
          <cell r="L18">
            <v>225946.96</v>
          </cell>
        </row>
        <row r="19">
          <cell r="D19">
            <v>730</v>
          </cell>
          <cell r="E19" t="str">
            <v>四川太极新都区新繁镇繁江北路药店</v>
          </cell>
          <cell r="F19" t="str">
            <v>否</v>
          </cell>
          <cell r="G19">
            <v>181</v>
          </cell>
          <cell r="H19" t="str">
            <v>西北片区</v>
          </cell>
          <cell r="I19" t="str">
            <v>刘琴英</v>
          </cell>
          <cell r="J19">
            <v>2550</v>
          </cell>
          <cell r="K19">
            <v>86.24</v>
          </cell>
          <cell r="L19">
            <v>219909.21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232</v>
          </cell>
          <cell r="H20" t="str">
            <v>东南片区</v>
          </cell>
          <cell r="I20" t="str">
            <v>谢怡</v>
          </cell>
          <cell r="J20">
            <v>3584</v>
          </cell>
          <cell r="K20">
            <v>60.58</v>
          </cell>
          <cell r="L20">
            <v>217121.06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城中片区</v>
          </cell>
          <cell r="I21" t="str">
            <v>何巍</v>
          </cell>
          <cell r="J21">
            <v>2751</v>
          </cell>
          <cell r="K21">
            <v>78.38</v>
          </cell>
          <cell r="L21">
            <v>215620.88</v>
          </cell>
        </row>
        <row r="22">
          <cell r="D22">
            <v>724</v>
          </cell>
          <cell r="E22" t="str">
            <v>四川太极锦江区观音桥街药店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谢怡</v>
          </cell>
          <cell r="J22">
            <v>3595</v>
          </cell>
          <cell r="K22">
            <v>58.88</v>
          </cell>
          <cell r="L22">
            <v>211674.2</v>
          </cell>
        </row>
        <row r="23">
          <cell r="D23">
            <v>359</v>
          </cell>
          <cell r="E23" t="str">
            <v>四川太极枣子巷药店</v>
          </cell>
          <cell r="F23" t="str">
            <v>否</v>
          </cell>
          <cell r="G23">
            <v>181</v>
          </cell>
          <cell r="H23" t="str">
            <v>西北片区</v>
          </cell>
          <cell r="I23" t="str">
            <v>刘琴英</v>
          </cell>
          <cell r="J23">
            <v>3065</v>
          </cell>
          <cell r="K23">
            <v>67.01</v>
          </cell>
          <cell r="L23">
            <v>205370.77</v>
          </cell>
        </row>
        <row r="24">
          <cell r="D24">
            <v>726</v>
          </cell>
          <cell r="E24" t="str">
            <v>四川太极金牛区交大路第三药店</v>
          </cell>
          <cell r="F24" t="str">
            <v>否</v>
          </cell>
          <cell r="G24">
            <v>181</v>
          </cell>
          <cell r="H24" t="str">
            <v>西北片区</v>
          </cell>
          <cell r="I24" t="str">
            <v>刘琴英</v>
          </cell>
          <cell r="J24">
            <v>2662</v>
          </cell>
          <cell r="K24">
            <v>76.82</v>
          </cell>
          <cell r="L24">
            <v>204506.24</v>
          </cell>
        </row>
        <row r="25">
          <cell r="D25">
            <v>365</v>
          </cell>
          <cell r="E25" t="str">
            <v>四川太极光华村街药店</v>
          </cell>
          <cell r="F25" t="str">
            <v>是</v>
          </cell>
          <cell r="G25">
            <v>181</v>
          </cell>
          <cell r="H25" t="str">
            <v>西北片区</v>
          </cell>
          <cell r="I25" t="str">
            <v>刘琴英</v>
          </cell>
          <cell r="J25">
            <v>2628</v>
          </cell>
          <cell r="K25">
            <v>76.85</v>
          </cell>
          <cell r="L25">
            <v>201959.48</v>
          </cell>
        </row>
        <row r="26">
          <cell r="D26">
            <v>329</v>
          </cell>
          <cell r="E26" t="str">
            <v>四川太极温江店</v>
          </cell>
          <cell r="F26" t="str">
            <v>是</v>
          </cell>
          <cell r="G26">
            <v>233</v>
          </cell>
          <cell r="H26" t="str">
            <v>城郊二片区</v>
          </cell>
          <cell r="I26" t="str">
            <v>苗凯</v>
          </cell>
          <cell r="J26">
            <v>1554</v>
          </cell>
          <cell r="K26">
            <v>129.9</v>
          </cell>
          <cell r="L26">
            <v>201865.15</v>
          </cell>
        </row>
        <row r="27">
          <cell r="D27">
            <v>742</v>
          </cell>
          <cell r="E27" t="str">
            <v>四川太极锦江区庆云南街药店</v>
          </cell>
          <cell r="F27" t="str">
            <v/>
          </cell>
          <cell r="G27">
            <v>23</v>
          </cell>
          <cell r="H27" t="str">
            <v>城中片区</v>
          </cell>
          <cell r="I27" t="str">
            <v>何巍</v>
          </cell>
          <cell r="J27">
            <v>2126</v>
          </cell>
          <cell r="K27">
            <v>94.73</v>
          </cell>
          <cell r="L27">
            <v>201393.51</v>
          </cell>
        </row>
        <row r="28">
          <cell r="D28">
            <v>308</v>
          </cell>
          <cell r="E28" t="str">
            <v>四川太极红星店</v>
          </cell>
          <cell r="F28" t="str">
            <v>是</v>
          </cell>
          <cell r="G28">
            <v>23</v>
          </cell>
          <cell r="H28" t="str">
            <v>城中片区</v>
          </cell>
          <cell r="I28" t="str">
            <v>何巍</v>
          </cell>
          <cell r="J28">
            <v>2484</v>
          </cell>
          <cell r="K28">
            <v>80.34</v>
          </cell>
          <cell r="L28">
            <v>199563.99</v>
          </cell>
        </row>
        <row r="29">
          <cell r="D29">
            <v>514</v>
          </cell>
          <cell r="E29" t="str">
            <v>四川太极新津邓双镇岷江店</v>
          </cell>
          <cell r="F29" t="str">
            <v>否</v>
          </cell>
          <cell r="G29">
            <v>235</v>
          </cell>
          <cell r="H29" t="str">
            <v>城郊一片区</v>
          </cell>
          <cell r="I29" t="str">
            <v>周佳玉</v>
          </cell>
          <cell r="J29">
            <v>3125</v>
          </cell>
          <cell r="K29">
            <v>63.08</v>
          </cell>
          <cell r="L29">
            <v>197134.94</v>
          </cell>
        </row>
        <row r="30">
          <cell r="D30">
            <v>377</v>
          </cell>
          <cell r="E30" t="str">
            <v>四川太极新园大道药店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谢怡</v>
          </cell>
          <cell r="J30">
            <v>3146</v>
          </cell>
          <cell r="K30">
            <v>61.28</v>
          </cell>
          <cell r="L30">
            <v>192787.55</v>
          </cell>
        </row>
        <row r="31">
          <cell r="D31">
            <v>754</v>
          </cell>
          <cell r="E31" t="str">
            <v>四川太极崇州市崇阳镇尚贤坊街药店</v>
          </cell>
          <cell r="F31" t="str">
            <v/>
          </cell>
          <cell r="G31">
            <v>233</v>
          </cell>
          <cell r="H31" t="str">
            <v>城郊二片区</v>
          </cell>
          <cell r="I31" t="str">
            <v>苗凯</v>
          </cell>
          <cell r="J31">
            <v>3104</v>
          </cell>
          <cell r="K31">
            <v>60.52</v>
          </cell>
          <cell r="L31">
            <v>187857.44</v>
          </cell>
        </row>
        <row r="32">
          <cell r="D32">
            <v>54</v>
          </cell>
          <cell r="E32" t="str">
            <v>四川太极怀远店</v>
          </cell>
          <cell r="F32" t="str">
            <v>是</v>
          </cell>
          <cell r="G32">
            <v>233</v>
          </cell>
          <cell r="H32" t="str">
            <v>城郊二片区</v>
          </cell>
          <cell r="I32" t="str">
            <v>苗凯</v>
          </cell>
          <cell r="J32">
            <v>2163</v>
          </cell>
          <cell r="K32">
            <v>86.55</v>
          </cell>
          <cell r="L32">
            <v>187199.55</v>
          </cell>
        </row>
        <row r="33">
          <cell r="D33">
            <v>744</v>
          </cell>
          <cell r="E33" t="str">
            <v>四川太极武侯区科华街药店</v>
          </cell>
          <cell r="F33" t="str">
            <v/>
          </cell>
          <cell r="G33">
            <v>23</v>
          </cell>
          <cell r="H33" t="str">
            <v>城中片区</v>
          </cell>
          <cell r="I33" t="str">
            <v>何巍</v>
          </cell>
          <cell r="J33">
            <v>2528</v>
          </cell>
          <cell r="K33">
            <v>72.73</v>
          </cell>
          <cell r="L33">
            <v>183856.08</v>
          </cell>
        </row>
        <row r="34">
          <cell r="D34">
            <v>709</v>
          </cell>
          <cell r="E34" t="str">
            <v>四川太极新都区马超东路店</v>
          </cell>
          <cell r="F34" t="str">
            <v>否</v>
          </cell>
          <cell r="G34">
            <v>181</v>
          </cell>
          <cell r="H34" t="str">
            <v>西北片区</v>
          </cell>
          <cell r="I34" t="str">
            <v>刘琴英</v>
          </cell>
          <cell r="J34">
            <v>2670</v>
          </cell>
          <cell r="K34">
            <v>68.31</v>
          </cell>
          <cell r="L34">
            <v>182380.41</v>
          </cell>
        </row>
        <row r="35">
          <cell r="D35">
            <v>355</v>
          </cell>
          <cell r="E35" t="str">
            <v>四川太极双林路药店</v>
          </cell>
          <cell r="F35" t="str">
            <v>是</v>
          </cell>
          <cell r="G35">
            <v>23</v>
          </cell>
          <cell r="H35" t="str">
            <v>城中片区</v>
          </cell>
          <cell r="I35" t="str">
            <v>何巍</v>
          </cell>
          <cell r="J35">
            <v>2414</v>
          </cell>
          <cell r="K35">
            <v>73.86</v>
          </cell>
          <cell r="L35">
            <v>178304.42</v>
          </cell>
        </row>
        <row r="36">
          <cell r="D36">
            <v>578</v>
          </cell>
          <cell r="E36" t="str">
            <v>四川太极成华区华油路药店</v>
          </cell>
          <cell r="F36" t="str">
            <v>否</v>
          </cell>
          <cell r="G36">
            <v>23</v>
          </cell>
          <cell r="H36" t="str">
            <v>城中片区</v>
          </cell>
          <cell r="I36" t="str">
            <v>何巍</v>
          </cell>
          <cell r="J36">
            <v>2975</v>
          </cell>
          <cell r="K36">
            <v>59.74</v>
          </cell>
          <cell r="L36">
            <v>177733.77</v>
          </cell>
        </row>
        <row r="37">
          <cell r="D37">
            <v>747</v>
          </cell>
          <cell r="E37" t="str">
            <v>四川太极郫县郫筒镇一环路东南段药店</v>
          </cell>
          <cell r="F37" t="str">
            <v/>
          </cell>
          <cell r="G37">
            <v>23</v>
          </cell>
          <cell r="H37" t="str">
            <v>城中片区</v>
          </cell>
          <cell r="I37" t="str">
            <v>何巍</v>
          </cell>
          <cell r="J37">
            <v>1667</v>
          </cell>
          <cell r="K37">
            <v>101.97</v>
          </cell>
          <cell r="L37">
            <v>169991.91</v>
          </cell>
        </row>
        <row r="38">
          <cell r="D38">
            <v>391</v>
          </cell>
          <cell r="E38" t="str">
            <v>四川太极金丝街药店</v>
          </cell>
          <cell r="F38" t="str">
            <v>否</v>
          </cell>
          <cell r="G38">
            <v>23</v>
          </cell>
          <cell r="H38" t="str">
            <v>城中片区</v>
          </cell>
          <cell r="I38" t="str">
            <v>何巍</v>
          </cell>
          <cell r="J38">
            <v>2306</v>
          </cell>
          <cell r="K38">
            <v>70.44</v>
          </cell>
          <cell r="L38">
            <v>162430.96</v>
          </cell>
        </row>
        <row r="39">
          <cell r="D39">
            <v>357</v>
          </cell>
          <cell r="E39" t="str">
            <v>四川太极清江东路药店</v>
          </cell>
          <cell r="F39" t="str">
            <v>否</v>
          </cell>
          <cell r="G39">
            <v>181</v>
          </cell>
          <cell r="H39" t="str">
            <v>西北片区</v>
          </cell>
          <cell r="I39" t="str">
            <v>刘琴英</v>
          </cell>
          <cell r="J39">
            <v>1893</v>
          </cell>
          <cell r="K39">
            <v>84.84</v>
          </cell>
          <cell r="L39">
            <v>160608.33</v>
          </cell>
        </row>
        <row r="40">
          <cell r="D40">
            <v>598</v>
          </cell>
          <cell r="E40" t="str">
            <v>四川太极锦江区水杉街药店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谢怡</v>
          </cell>
          <cell r="J40">
            <v>2242</v>
          </cell>
          <cell r="K40">
            <v>68.91</v>
          </cell>
          <cell r="L40">
            <v>154486.85</v>
          </cell>
        </row>
        <row r="41">
          <cell r="D41">
            <v>311</v>
          </cell>
          <cell r="E41" t="str">
            <v>四川太极西部店</v>
          </cell>
          <cell r="F41" t="str">
            <v>是</v>
          </cell>
          <cell r="G41">
            <v>181</v>
          </cell>
          <cell r="H41" t="str">
            <v>西北片区</v>
          </cell>
          <cell r="I41" t="str">
            <v>刘琴英</v>
          </cell>
          <cell r="J41">
            <v>726</v>
          </cell>
          <cell r="K41">
            <v>209.87</v>
          </cell>
          <cell r="L41">
            <v>152367.17</v>
          </cell>
        </row>
        <row r="42">
          <cell r="D42">
            <v>399</v>
          </cell>
          <cell r="E42" t="str">
            <v>四川太极高新天久北巷药店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谢怡</v>
          </cell>
          <cell r="J42">
            <v>2017</v>
          </cell>
          <cell r="K42">
            <v>75.48</v>
          </cell>
          <cell r="L42">
            <v>152248.2</v>
          </cell>
        </row>
        <row r="43">
          <cell r="D43">
            <v>349</v>
          </cell>
          <cell r="E43" t="str">
            <v>四川太极人民中路店</v>
          </cell>
          <cell r="F43" t="str">
            <v>否</v>
          </cell>
          <cell r="G43">
            <v>23</v>
          </cell>
          <cell r="H43" t="str">
            <v>城中片区</v>
          </cell>
          <cell r="I43" t="str">
            <v>何巍</v>
          </cell>
          <cell r="J43">
            <v>2124</v>
          </cell>
          <cell r="K43">
            <v>70.53</v>
          </cell>
          <cell r="L43">
            <v>149814.07</v>
          </cell>
        </row>
        <row r="44">
          <cell r="D44">
            <v>746</v>
          </cell>
          <cell r="E44" t="str">
            <v>四川太极大邑县晋原镇内蒙古大道桃源药店</v>
          </cell>
          <cell r="F44" t="str">
            <v>否</v>
          </cell>
          <cell r="G44">
            <v>235</v>
          </cell>
          <cell r="H44" t="str">
            <v>城郊一片区</v>
          </cell>
          <cell r="I44" t="str">
            <v>周佳玉</v>
          </cell>
          <cell r="J44">
            <v>2478</v>
          </cell>
          <cell r="K44">
            <v>59.64</v>
          </cell>
          <cell r="L44">
            <v>147799.86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谢怡</v>
          </cell>
          <cell r="J45">
            <v>2522</v>
          </cell>
          <cell r="K45">
            <v>58.46</v>
          </cell>
          <cell r="L45">
            <v>147435.01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西北片区</v>
          </cell>
          <cell r="I46" t="str">
            <v>刘琴英</v>
          </cell>
          <cell r="J46">
            <v>2283</v>
          </cell>
          <cell r="K46">
            <v>63.61</v>
          </cell>
          <cell r="L46">
            <v>145219.99</v>
          </cell>
        </row>
        <row r="47">
          <cell r="D47">
            <v>515</v>
          </cell>
          <cell r="E47" t="str">
            <v>四川太极成华区崔家店路药店</v>
          </cell>
          <cell r="F47" t="str">
            <v>否</v>
          </cell>
          <cell r="G47">
            <v>23</v>
          </cell>
          <cell r="H47" t="str">
            <v>城中片区</v>
          </cell>
          <cell r="I47" t="str">
            <v>何巍</v>
          </cell>
          <cell r="J47">
            <v>2505</v>
          </cell>
          <cell r="K47">
            <v>57.19</v>
          </cell>
          <cell r="L47">
            <v>143254.94</v>
          </cell>
        </row>
        <row r="48">
          <cell r="D48">
            <v>511</v>
          </cell>
          <cell r="E48" t="str">
            <v>四川太极成华杉板桥南一路店</v>
          </cell>
          <cell r="F48" t="str">
            <v>否</v>
          </cell>
          <cell r="G48">
            <v>23</v>
          </cell>
          <cell r="H48" t="str">
            <v>城中片区</v>
          </cell>
          <cell r="I48" t="str">
            <v>何巍</v>
          </cell>
          <cell r="J48">
            <v>2095</v>
          </cell>
          <cell r="K48">
            <v>65.58</v>
          </cell>
          <cell r="L48">
            <v>137384.32</v>
          </cell>
        </row>
        <row r="49">
          <cell r="D49">
            <v>367</v>
          </cell>
          <cell r="E49" t="str">
            <v>四川太极金带街药店</v>
          </cell>
          <cell r="F49" t="str">
            <v>否</v>
          </cell>
          <cell r="G49">
            <v>233</v>
          </cell>
          <cell r="H49" t="str">
            <v>城郊二片区</v>
          </cell>
          <cell r="I49" t="str">
            <v>苗凯</v>
          </cell>
          <cell r="J49">
            <v>2292</v>
          </cell>
          <cell r="K49">
            <v>59.73</v>
          </cell>
          <cell r="L49">
            <v>136909.35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  <cell r="I50" t="str">
            <v>苗凯</v>
          </cell>
          <cell r="J50">
            <v>1890</v>
          </cell>
          <cell r="K50">
            <v>71.94</v>
          </cell>
          <cell r="L50">
            <v>135966.88</v>
          </cell>
        </row>
        <row r="51">
          <cell r="D51">
            <v>572</v>
          </cell>
          <cell r="E51" t="str">
            <v>四川太极郫县郫筒镇东大街药店</v>
          </cell>
          <cell r="F51" t="str">
            <v>否</v>
          </cell>
          <cell r="G51">
            <v>23</v>
          </cell>
          <cell r="H51" t="str">
            <v>城中片区</v>
          </cell>
          <cell r="I51" t="str">
            <v>何巍</v>
          </cell>
          <cell r="J51">
            <v>1769</v>
          </cell>
          <cell r="K51">
            <v>75.75</v>
          </cell>
          <cell r="L51">
            <v>134009.77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  <cell r="I52" t="str">
            <v>苗凯</v>
          </cell>
          <cell r="J52">
            <v>1570</v>
          </cell>
          <cell r="K52">
            <v>81.92</v>
          </cell>
          <cell r="L52">
            <v>128613.5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  <cell r="I53" t="str">
            <v>苗凯</v>
          </cell>
          <cell r="J53">
            <v>1184</v>
          </cell>
          <cell r="K53">
            <v>107.09</v>
          </cell>
          <cell r="L53">
            <v>126795.06</v>
          </cell>
        </row>
        <row r="54">
          <cell r="D54">
            <v>347</v>
          </cell>
          <cell r="E54" t="str">
            <v>四川太极清江东路2药店</v>
          </cell>
          <cell r="F54" t="str">
            <v>是</v>
          </cell>
          <cell r="G54">
            <v>181</v>
          </cell>
          <cell r="H54" t="str">
            <v>西北片区</v>
          </cell>
          <cell r="I54" t="str">
            <v>刘琴英</v>
          </cell>
          <cell r="J54">
            <v>1663</v>
          </cell>
          <cell r="K54">
            <v>71.06</v>
          </cell>
          <cell r="L54">
            <v>118177.94</v>
          </cell>
        </row>
        <row r="55">
          <cell r="D55">
            <v>585</v>
          </cell>
          <cell r="E55" t="str">
            <v>四川太极成华区羊子山西路药店（兴元华盛）</v>
          </cell>
          <cell r="F55" t="str">
            <v>否</v>
          </cell>
          <cell r="G55">
            <v>181</v>
          </cell>
          <cell r="H55" t="str">
            <v>西北片区</v>
          </cell>
          <cell r="I55" t="str">
            <v>刘琴英</v>
          </cell>
          <cell r="J55">
            <v>1510</v>
          </cell>
          <cell r="K55">
            <v>78.08</v>
          </cell>
          <cell r="L55">
            <v>117907.02</v>
          </cell>
        </row>
        <row r="56">
          <cell r="D56">
            <v>584</v>
          </cell>
          <cell r="E56" t="str">
            <v>四川太极高新区中和街道柳荫街药店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谢怡</v>
          </cell>
          <cell r="J56">
            <v>1602</v>
          </cell>
          <cell r="K56">
            <v>71.68</v>
          </cell>
          <cell r="L56">
            <v>114835.27</v>
          </cell>
        </row>
        <row r="57">
          <cell r="D57">
            <v>721</v>
          </cell>
          <cell r="E57" t="str">
            <v>四川太极邛崃市临邛镇洪川小区药店</v>
          </cell>
          <cell r="F57" t="str">
            <v>否</v>
          </cell>
          <cell r="G57">
            <v>235</v>
          </cell>
          <cell r="H57" t="str">
            <v>城郊一片区</v>
          </cell>
          <cell r="I57" t="str">
            <v>周佳玉</v>
          </cell>
          <cell r="J57">
            <v>2103</v>
          </cell>
          <cell r="K57">
            <v>54.06</v>
          </cell>
          <cell r="L57">
            <v>113687.19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  <cell r="I58" t="str">
            <v>刘琴英</v>
          </cell>
          <cell r="J58">
            <v>1994</v>
          </cell>
          <cell r="K58">
            <v>56.08</v>
          </cell>
          <cell r="L58">
            <v>111817.22</v>
          </cell>
        </row>
        <row r="59">
          <cell r="D59">
            <v>748</v>
          </cell>
          <cell r="E59" t="str">
            <v>四川太极大邑县晋原镇东街药店</v>
          </cell>
          <cell r="F59" t="str">
            <v/>
          </cell>
          <cell r="G59">
            <v>235</v>
          </cell>
          <cell r="H59" t="str">
            <v>城郊一片区</v>
          </cell>
          <cell r="I59" t="str">
            <v>周佳玉</v>
          </cell>
          <cell r="J59">
            <v>1481</v>
          </cell>
          <cell r="K59">
            <v>72.55</v>
          </cell>
          <cell r="L59">
            <v>107446.19</v>
          </cell>
        </row>
        <row r="60">
          <cell r="D60">
            <v>745</v>
          </cell>
          <cell r="E60" t="str">
            <v>四川太极金牛区金沙路药店</v>
          </cell>
          <cell r="F60" t="str">
            <v/>
          </cell>
          <cell r="G60">
            <v>181</v>
          </cell>
          <cell r="H60" t="str">
            <v>西北片区</v>
          </cell>
          <cell r="I60" t="str">
            <v>刘琴英</v>
          </cell>
          <cell r="J60">
            <v>1672</v>
          </cell>
          <cell r="K60">
            <v>63.7</v>
          </cell>
          <cell r="L60">
            <v>106499.62</v>
          </cell>
        </row>
        <row r="61">
          <cell r="D61">
            <v>591</v>
          </cell>
          <cell r="E61" t="str">
            <v>四川太极邛崃市临邛镇长安大道药店</v>
          </cell>
          <cell r="F61" t="str">
            <v>否</v>
          </cell>
          <cell r="G61">
            <v>235</v>
          </cell>
          <cell r="H61" t="str">
            <v>城郊一片区</v>
          </cell>
          <cell r="I61" t="str">
            <v>周佳玉</v>
          </cell>
          <cell r="J61">
            <v>1488</v>
          </cell>
          <cell r="K61">
            <v>71.09</v>
          </cell>
          <cell r="L61">
            <v>105778.84</v>
          </cell>
        </row>
        <row r="62">
          <cell r="D62">
            <v>717</v>
          </cell>
          <cell r="E62" t="str">
            <v>四川太极大邑县晋原镇通达东路五段药店</v>
          </cell>
          <cell r="F62" t="str">
            <v>否</v>
          </cell>
          <cell r="G62">
            <v>235</v>
          </cell>
          <cell r="H62" t="str">
            <v>城郊一片区</v>
          </cell>
          <cell r="I62" t="str">
            <v>周佳玉</v>
          </cell>
          <cell r="J62">
            <v>1599</v>
          </cell>
          <cell r="K62">
            <v>65.91</v>
          </cell>
          <cell r="L62">
            <v>105387.86</v>
          </cell>
        </row>
        <row r="63">
          <cell r="D63">
            <v>573</v>
          </cell>
          <cell r="E63" t="str">
            <v>四川太极双流县西航港街道锦华路一段药店</v>
          </cell>
          <cell r="F63" t="str">
            <v>否</v>
          </cell>
          <cell r="G63">
            <v>232</v>
          </cell>
          <cell r="H63" t="str">
            <v>东南片区</v>
          </cell>
          <cell r="I63" t="str">
            <v>谢怡</v>
          </cell>
          <cell r="J63">
            <v>1802</v>
          </cell>
          <cell r="K63">
            <v>57.29</v>
          </cell>
          <cell r="L63">
            <v>103237.29</v>
          </cell>
        </row>
        <row r="64">
          <cell r="D64">
            <v>351</v>
          </cell>
          <cell r="E64" t="str">
            <v>四川太极都江堰药店</v>
          </cell>
          <cell r="F64" t="str">
            <v>是</v>
          </cell>
          <cell r="G64">
            <v>233</v>
          </cell>
          <cell r="H64" t="str">
            <v>城郊二片区</v>
          </cell>
          <cell r="I64" t="str">
            <v>苗凯</v>
          </cell>
          <cell r="J64">
            <v>1237</v>
          </cell>
          <cell r="K64">
            <v>80.58</v>
          </cell>
          <cell r="L64">
            <v>99676.31</v>
          </cell>
        </row>
        <row r="65">
          <cell r="D65">
            <v>716</v>
          </cell>
          <cell r="E65" t="str">
            <v>四川太极大邑县沙渠镇方圆路药店</v>
          </cell>
          <cell r="F65" t="str">
            <v>否</v>
          </cell>
          <cell r="G65">
            <v>235</v>
          </cell>
          <cell r="H65" t="str">
            <v>城郊一片区</v>
          </cell>
          <cell r="I65" t="str">
            <v>周佳玉</v>
          </cell>
          <cell r="J65">
            <v>1123</v>
          </cell>
          <cell r="K65">
            <v>86.74</v>
          </cell>
          <cell r="L65">
            <v>97407.26</v>
          </cell>
        </row>
        <row r="66">
          <cell r="D66">
            <v>733</v>
          </cell>
          <cell r="E66" t="str">
            <v>四川太极双流区东升街道三强西路药店</v>
          </cell>
          <cell r="F66" t="str">
            <v>否</v>
          </cell>
          <cell r="G66">
            <v>232</v>
          </cell>
          <cell r="H66" t="str">
            <v>东南片区</v>
          </cell>
          <cell r="I66" t="str">
            <v>谢怡</v>
          </cell>
          <cell r="J66">
            <v>1517</v>
          </cell>
          <cell r="K66">
            <v>64.1</v>
          </cell>
          <cell r="L66">
            <v>97245.52</v>
          </cell>
        </row>
        <row r="67">
          <cell r="D67">
            <v>101453</v>
          </cell>
          <cell r="E67" t="str">
            <v>四川太极温江区公平街道江安路药店</v>
          </cell>
          <cell r="F67" t="str">
            <v/>
          </cell>
          <cell r="G67">
            <v>233</v>
          </cell>
          <cell r="H67" t="str">
            <v>城郊二片区</v>
          </cell>
          <cell r="I67" t="str">
            <v>苗凯</v>
          </cell>
          <cell r="J67">
            <v>1493</v>
          </cell>
          <cell r="K67">
            <v>64.12</v>
          </cell>
          <cell r="L67">
            <v>95734.02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  <cell r="I68" t="str">
            <v>刘琴英</v>
          </cell>
          <cell r="J68">
            <v>1623</v>
          </cell>
          <cell r="K68">
            <v>58.06</v>
          </cell>
          <cell r="L68">
            <v>94237.06</v>
          </cell>
        </row>
        <row r="69">
          <cell r="D69">
            <v>743</v>
          </cell>
          <cell r="E69" t="str">
            <v>四川太极成华区万宇路药店</v>
          </cell>
          <cell r="F69" t="str">
            <v/>
          </cell>
          <cell r="G69">
            <v>232</v>
          </cell>
          <cell r="H69" t="str">
            <v>东南片区</v>
          </cell>
          <cell r="I69" t="str">
            <v>谢怡</v>
          </cell>
          <cell r="J69">
            <v>1811</v>
          </cell>
          <cell r="K69">
            <v>51.83</v>
          </cell>
          <cell r="L69">
            <v>93860.44</v>
          </cell>
        </row>
        <row r="70">
          <cell r="D70">
            <v>549</v>
          </cell>
          <cell r="E70" t="str">
            <v>四川太极大邑县晋源镇东壕沟段药店</v>
          </cell>
          <cell r="F70" t="str">
            <v>否</v>
          </cell>
          <cell r="G70">
            <v>235</v>
          </cell>
          <cell r="H70" t="str">
            <v>城郊一片区</v>
          </cell>
          <cell r="I70" t="str">
            <v>周佳玉</v>
          </cell>
          <cell r="J70">
            <v>1199</v>
          </cell>
          <cell r="K70">
            <v>77.54</v>
          </cell>
          <cell r="L70">
            <v>92971.65</v>
          </cell>
        </row>
        <row r="71">
          <cell r="D71">
            <v>339</v>
          </cell>
          <cell r="E71" t="str">
            <v>四川太极沙河源药店</v>
          </cell>
          <cell r="F71" t="str">
            <v>是</v>
          </cell>
          <cell r="G71">
            <v>181</v>
          </cell>
          <cell r="H71" t="str">
            <v>西北片区</v>
          </cell>
          <cell r="I71" t="str">
            <v>刘琴英</v>
          </cell>
          <cell r="J71">
            <v>1303</v>
          </cell>
          <cell r="K71">
            <v>70.61</v>
          </cell>
          <cell r="L71">
            <v>92005.5</v>
          </cell>
        </row>
        <row r="72">
          <cell r="D72">
            <v>539</v>
          </cell>
          <cell r="E72" t="str">
            <v>四川太极大邑县晋原镇子龙路店</v>
          </cell>
          <cell r="F72" t="str">
            <v>否</v>
          </cell>
          <cell r="G72">
            <v>235</v>
          </cell>
          <cell r="H72" t="str">
            <v>城郊一片区</v>
          </cell>
          <cell r="I72" t="str">
            <v>周佳玉</v>
          </cell>
          <cell r="J72">
            <v>1299</v>
          </cell>
          <cell r="K72">
            <v>70</v>
          </cell>
          <cell r="L72">
            <v>90928.85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  <cell r="I73" t="str">
            <v>刘琴英</v>
          </cell>
          <cell r="J73">
            <v>1230</v>
          </cell>
          <cell r="K73">
            <v>73.42</v>
          </cell>
          <cell r="L73">
            <v>90311.11</v>
          </cell>
        </row>
        <row r="74">
          <cell r="D74">
            <v>723</v>
          </cell>
          <cell r="E74" t="str">
            <v>四川太极锦江区柳翠路药店</v>
          </cell>
          <cell r="F74" t="str">
            <v>否</v>
          </cell>
          <cell r="G74">
            <v>23</v>
          </cell>
          <cell r="H74" t="str">
            <v>城中片区</v>
          </cell>
          <cell r="I74" t="str">
            <v>何巍</v>
          </cell>
          <cell r="J74">
            <v>1628</v>
          </cell>
          <cell r="K74">
            <v>55.47</v>
          </cell>
          <cell r="L74">
            <v>90310.97</v>
          </cell>
        </row>
        <row r="75">
          <cell r="D75">
            <v>738</v>
          </cell>
          <cell r="E75" t="str">
            <v>四川太极都江堰市蒲阳路药店</v>
          </cell>
          <cell r="F75" t="str">
            <v>否</v>
          </cell>
          <cell r="G75">
            <v>233</v>
          </cell>
          <cell r="H75" t="str">
            <v>城郊二片区</v>
          </cell>
          <cell r="I75" t="str">
            <v>苗凯</v>
          </cell>
          <cell r="J75">
            <v>1216</v>
          </cell>
          <cell r="K75">
            <v>73.45</v>
          </cell>
          <cell r="L75">
            <v>89318.23</v>
          </cell>
        </row>
        <row r="76">
          <cell r="D76">
            <v>102565</v>
          </cell>
          <cell r="E76" t="str">
            <v>四川太极武侯区佳灵路药店</v>
          </cell>
          <cell r="F76" t="str">
            <v/>
          </cell>
          <cell r="G76">
            <v>181</v>
          </cell>
          <cell r="H76" t="str">
            <v>西北片区</v>
          </cell>
          <cell r="I76" t="str">
            <v>刘琴英</v>
          </cell>
          <cell r="J76">
            <v>1330</v>
          </cell>
          <cell r="K76">
            <v>66.65</v>
          </cell>
          <cell r="L76">
            <v>88650.52</v>
          </cell>
        </row>
        <row r="77">
          <cell r="D77">
            <v>740</v>
          </cell>
          <cell r="E77" t="str">
            <v>四川太极成华区华康路药店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谢怡</v>
          </cell>
          <cell r="J77">
            <v>1507</v>
          </cell>
          <cell r="K77">
            <v>57.97</v>
          </cell>
          <cell r="L77">
            <v>87359.98</v>
          </cell>
        </row>
        <row r="78">
          <cell r="D78">
            <v>732</v>
          </cell>
          <cell r="E78" t="str">
            <v>四川太极邛崃市羊安镇永康大道药店</v>
          </cell>
          <cell r="F78" t="str">
            <v>否</v>
          </cell>
          <cell r="G78">
            <v>235</v>
          </cell>
          <cell r="H78" t="str">
            <v>城郊一片区</v>
          </cell>
          <cell r="I78" t="str">
            <v>周佳玉</v>
          </cell>
          <cell r="J78">
            <v>1062</v>
          </cell>
          <cell r="K78">
            <v>79.3</v>
          </cell>
          <cell r="L78">
            <v>84216.49</v>
          </cell>
        </row>
        <row r="79">
          <cell r="D79">
            <v>753</v>
          </cell>
          <cell r="E79" t="str">
            <v>四川太极锦江区合欢树街药店</v>
          </cell>
          <cell r="F79" t="str">
            <v/>
          </cell>
          <cell r="G79">
            <v>232</v>
          </cell>
          <cell r="H79" t="str">
            <v>东南片区</v>
          </cell>
          <cell r="I79" t="str">
            <v>谢怡</v>
          </cell>
          <cell r="J79">
            <v>947</v>
          </cell>
          <cell r="K79">
            <v>86.81</v>
          </cell>
          <cell r="L79">
            <v>82210.81</v>
          </cell>
        </row>
        <row r="80">
          <cell r="D80">
            <v>56</v>
          </cell>
          <cell r="E80" t="str">
            <v>四川太极三江店</v>
          </cell>
          <cell r="F80" t="str">
            <v>是</v>
          </cell>
          <cell r="G80">
            <v>233</v>
          </cell>
          <cell r="H80" t="str">
            <v>城郊二片区</v>
          </cell>
          <cell r="I80" t="str">
            <v>苗凯</v>
          </cell>
          <cell r="J80">
            <v>1160</v>
          </cell>
          <cell r="K80">
            <v>69.62</v>
          </cell>
          <cell r="L80">
            <v>80761.84</v>
          </cell>
        </row>
        <row r="81">
          <cell r="D81">
            <v>720</v>
          </cell>
          <cell r="E81" t="str">
            <v>四川太极大邑县新场镇文昌街药店</v>
          </cell>
          <cell r="F81" t="str">
            <v>否</v>
          </cell>
          <cell r="G81">
            <v>235</v>
          </cell>
          <cell r="H81" t="str">
            <v>城郊一片区</v>
          </cell>
          <cell r="I81" t="str">
            <v>周佳玉</v>
          </cell>
          <cell r="J81">
            <v>1195</v>
          </cell>
          <cell r="K81">
            <v>65.85</v>
          </cell>
          <cell r="L81">
            <v>78685.38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  <cell r="I82" t="str">
            <v>周佳玉</v>
          </cell>
          <cell r="J82">
            <v>1199</v>
          </cell>
          <cell r="K82">
            <v>63.8</v>
          </cell>
          <cell r="L82">
            <v>76490.26</v>
          </cell>
        </row>
        <row r="83">
          <cell r="D83">
            <v>710</v>
          </cell>
          <cell r="E83" t="str">
            <v>四川太极都江堰市蒲阳镇堰问道西路药店</v>
          </cell>
          <cell r="F83" t="str">
            <v>否</v>
          </cell>
          <cell r="G83">
            <v>233</v>
          </cell>
          <cell r="H83" t="str">
            <v>城郊二片区</v>
          </cell>
          <cell r="I83" t="str">
            <v>苗凯</v>
          </cell>
          <cell r="J83">
            <v>1233</v>
          </cell>
          <cell r="K83">
            <v>61.84</v>
          </cell>
          <cell r="L83">
            <v>76254.13</v>
          </cell>
        </row>
        <row r="84">
          <cell r="D84">
            <v>706</v>
          </cell>
          <cell r="E84" t="str">
            <v>四川太极都江堰幸福镇翔凤路药店</v>
          </cell>
          <cell r="F84" t="str">
            <v>否</v>
          </cell>
          <cell r="G84">
            <v>233</v>
          </cell>
          <cell r="H84" t="str">
            <v>城郊二片区</v>
          </cell>
          <cell r="I84" t="str">
            <v>苗凯</v>
          </cell>
          <cell r="J84">
            <v>1168</v>
          </cell>
          <cell r="K84">
            <v>62.05</v>
          </cell>
          <cell r="L84">
            <v>72479.43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  <cell r="I85" t="str">
            <v>周佳玉</v>
          </cell>
          <cell r="J85">
            <v>1371</v>
          </cell>
          <cell r="K85">
            <v>51.56</v>
          </cell>
          <cell r="L85">
            <v>70688.34</v>
          </cell>
        </row>
        <row r="86">
          <cell r="D86">
            <v>545</v>
          </cell>
          <cell r="E86" t="str">
            <v>四川太极龙潭西路店</v>
          </cell>
          <cell r="F86" t="str">
            <v>是</v>
          </cell>
          <cell r="G86">
            <v>232</v>
          </cell>
          <cell r="H86" t="str">
            <v>东南片区</v>
          </cell>
          <cell r="I86" t="str">
            <v>谢怡</v>
          </cell>
          <cell r="J86">
            <v>1122</v>
          </cell>
          <cell r="K86">
            <v>61.67</v>
          </cell>
          <cell r="L86">
            <v>69189.68</v>
          </cell>
        </row>
        <row r="87">
          <cell r="D87">
            <v>718</v>
          </cell>
          <cell r="E87" t="str">
            <v>四川太极龙泉驿区龙泉街道驿生路药店</v>
          </cell>
          <cell r="F87" t="str">
            <v>否</v>
          </cell>
          <cell r="G87">
            <v>23</v>
          </cell>
          <cell r="H87" t="str">
            <v>城中片区</v>
          </cell>
          <cell r="I87" t="str">
            <v>何巍</v>
          </cell>
          <cell r="J87">
            <v>766</v>
          </cell>
          <cell r="K87">
            <v>83.75</v>
          </cell>
          <cell r="L87">
            <v>64153.38</v>
          </cell>
        </row>
        <row r="88">
          <cell r="D88">
            <v>102934</v>
          </cell>
          <cell r="E88" t="str">
            <v>四川太极大药房连锁有限公司金牛区银河北街药店</v>
          </cell>
          <cell r="F88" t="str">
            <v/>
          </cell>
          <cell r="G88">
            <v>181</v>
          </cell>
          <cell r="H88" t="str">
            <v>西北片区</v>
          </cell>
          <cell r="I88" t="str">
            <v>刘琴英</v>
          </cell>
          <cell r="J88">
            <v>863</v>
          </cell>
          <cell r="K88">
            <v>72.05</v>
          </cell>
          <cell r="L88">
            <v>62183.45</v>
          </cell>
        </row>
        <row r="89">
          <cell r="D89">
            <v>741</v>
          </cell>
          <cell r="E89" t="str">
            <v>四川太极成华区新怡路店</v>
          </cell>
          <cell r="F89" t="str">
            <v/>
          </cell>
          <cell r="G89">
            <v>181</v>
          </cell>
          <cell r="H89" t="str">
            <v>西北片区</v>
          </cell>
          <cell r="I89" t="str">
            <v>刘琴英</v>
          </cell>
          <cell r="J89">
            <v>917</v>
          </cell>
          <cell r="K89">
            <v>62.46</v>
          </cell>
          <cell r="L89">
            <v>57279.33</v>
          </cell>
        </row>
        <row r="90">
          <cell r="D90">
            <v>713</v>
          </cell>
          <cell r="E90" t="str">
            <v>四川太极都江堰聚源镇药店</v>
          </cell>
          <cell r="F90" t="str">
            <v>否</v>
          </cell>
          <cell r="G90">
            <v>233</v>
          </cell>
          <cell r="H90" t="str">
            <v>城郊二片区</v>
          </cell>
          <cell r="I90" t="str">
            <v>苗凯</v>
          </cell>
          <cell r="J90">
            <v>823</v>
          </cell>
          <cell r="K90">
            <v>68.28</v>
          </cell>
          <cell r="L90">
            <v>56196.36</v>
          </cell>
        </row>
        <row r="91">
          <cell r="D91">
            <v>102567</v>
          </cell>
          <cell r="E91" t="str">
            <v>四川太极新津县五津镇武阳西路药店</v>
          </cell>
          <cell r="F91" t="str">
            <v/>
          </cell>
          <cell r="G91">
            <v>235</v>
          </cell>
          <cell r="H91" t="str">
            <v>城郊一片区</v>
          </cell>
          <cell r="I91" t="str">
            <v>周佳玉</v>
          </cell>
          <cell r="J91">
            <v>861</v>
          </cell>
          <cell r="K91">
            <v>62.21</v>
          </cell>
          <cell r="L91">
            <v>53562.64</v>
          </cell>
        </row>
        <row r="92">
          <cell r="D92">
            <v>102479</v>
          </cell>
          <cell r="E92" t="str">
            <v>四川太极锦江区劼人路药店</v>
          </cell>
          <cell r="F92" t="str">
            <v/>
          </cell>
          <cell r="G92">
            <v>23</v>
          </cell>
          <cell r="H92" t="str">
            <v>城中片区</v>
          </cell>
          <cell r="I92" t="str">
            <v>何巍</v>
          </cell>
          <cell r="J92">
            <v>1414</v>
          </cell>
          <cell r="K92">
            <v>36.91</v>
          </cell>
          <cell r="L92">
            <v>52196.81</v>
          </cell>
        </row>
        <row r="93">
          <cell r="D93">
            <v>103198</v>
          </cell>
          <cell r="E93" t="str">
            <v>四川太极大药房连锁有限公司青羊区贝森北路药店</v>
          </cell>
          <cell r="F93" t="str">
            <v/>
          </cell>
          <cell r="G93">
            <v>181</v>
          </cell>
          <cell r="H93" t="str">
            <v>西北片区</v>
          </cell>
          <cell r="I93" t="str">
            <v>刘琴英</v>
          </cell>
          <cell r="J93">
            <v>903</v>
          </cell>
          <cell r="K93">
            <v>56.64</v>
          </cell>
          <cell r="L93">
            <v>51142.32</v>
          </cell>
        </row>
        <row r="94">
          <cell r="D94">
            <v>102935</v>
          </cell>
          <cell r="E94" t="str">
            <v>四川太极大药房连锁有限公司青羊区童子街药店</v>
          </cell>
          <cell r="F94" t="str">
            <v/>
          </cell>
          <cell r="G94">
            <v>23</v>
          </cell>
          <cell r="H94" t="str">
            <v>城中片区</v>
          </cell>
          <cell r="I94" t="str">
            <v>何巍</v>
          </cell>
          <cell r="J94">
            <v>789</v>
          </cell>
          <cell r="K94">
            <v>51.44</v>
          </cell>
          <cell r="L94">
            <v>40589.85</v>
          </cell>
        </row>
        <row r="95">
          <cell r="D95">
            <v>755</v>
          </cell>
          <cell r="E95" t="str">
            <v>四川太极温江区柳城街道鱼凫路药店</v>
          </cell>
          <cell r="F95" t="str">
            <v/>
          </cell>
          <cell r="G95">
            <v>233</v>
          </cell>
          <cell r="H95" t="str">
            <v>城郊二片区</v>
          </cell>
          <cell r="I95" t="str">
            <v>苗凯</v>
          </cell>
          <cell r="J95">
            <v>724</v>
          </cell>
          <cell r="K95">
            <v>49.76</v>
          </cell>
          <cell r="L95">
            <v>36024.37</v>
          </cell>
        </row>
        <row r="96">
          <cell r="D96">
            <v>102478</v>
          </cell>
          <cell r="E96" t="str">
            <v>四川太极锦江区静明路药店</v>
          </cell>
          <cell r="F96" t="str">
            <v/>
          </cell>
          <cell r="G96">
            <v>23</v>
          </cell>
          <cell r="H96" t="str">
            <v>城中片区</v>
          </cell>
          <cell r="I96" t="str">
            <v>何巍</v>
          </cell>
          <cell r="J96">
            <v>576</v>
          </cell>
          <cell r="K96">
            <v>48.88</v>
          </cell>
          <cell r="L96">
            <v>28154.87</v>
          </cell>
        </row>
        <row r="97">
          <cell r="D97">
            <v>102564</v>
          </cell>
          <cell r="E97" t="str">
            <v>四川太极邛崃市临邛镇翠荫街药店</v>
          </cell>
          <cell r="F97" t="str">
            <v/>
          </cell>
          <cell r="G97">
            <v>235</v>
          </cell>
          <cell r="H97" t="str">
            <v>城郊一片区</v>
          </cell>
          <cell r="I97" t="str">
            <v>周佳玉</v>
          </cell>
          <cell r="J97">
            <v>441</v>
          </cell>
          <cell r="K97">
            <v>50.72</v>
          </cell>
          <cell r="L97">
            <v>22369.38</v>
          </cell>
        </row>
        <row r="98">
          <cell r="D98" t="str">
            <v>合计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>
            <v>203178</v>
          </cell>
          <cell r="K98">
            <v>80.51</v>
          </cell>
          <cell r="L98">
            <v>16357719.46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4"/>
  <sheetViews>
    <sheetView workbookViewId="0">
      <pane xSplit="2" ySplit="1" topLeftCell="H2" activePane="bottomRight" state="frozen"/>
      <selection/>
      <selection pane="topRight"/>
      <selection pane="bottomLeft"/>
      <selection pane="bottomRight" activeCell="A1" sqref="A$1:AA$1048576"/>
    </sheetView>
  </sheetViews>
  <sheetFormatPr defaultColWidth="8" defaultRowHeight="30" customHeight="1"/>
  <cols>
    <col min="1" max="1" width="7.25" style="1" customWidth="1"/>
    <col min="2" max="2" width="21.875" style="1" customWidth="1"/>
    <col min="3" max="3" width="6.625" style="1" customWidth="1"/>
    <col min="4" max="6" width="11.375" style="1" customWidth="1"/>
    <col min="7" max="7" width="7.375" style="1" customWidth="1"/>
    <col min="8" max="8" width="8.125" style="1" customWidth="1"/>
    <col min="9" max="9" width="10.875" style="1" customWidth="1"/>
    <col min="10" max="10" width="7.25" style="1" customWidth="1"/>
    <col min="11" max="11" width="9.625" style="3" customWidth="1"/>
    <col min="12" max="12" width="8" style="4" customWidth="1"/>
    <col min="13" max="14" width="8" style="1" customWidth="1"/>
    <col min="15" max="15" width="7.75" style="4" customWidth="1"/>
    <col min="16" max="16" width="12" style="4" customWidth="1"/>
    <col min="17" max="17" width="9.25" style="4" customWidth="1"/>
    <col min="18" max="18" width="8.75" style="4" customWidth="1"/>
    <col min="19" max="19" width="9.625" style="5" customWidth="1"/>
    <col min="20" max="20" width="7.75" style="1" customWidth="1"/>
    <col min="21" max="21" width="8.75" style="1" customWidth="1"/>
    <col min="22" max="23" width="7.875" style="6" customWidth="1"/>
    <col min="24" max="24" width="11" style="6" customWidth="1"/>
    <col min="25" max="25" width="7.75" style="7" customWidth="1"/>
    <col min="26" max="26" width="10.125" style="7" customWidth="1"/>
    <col min="27" max="27" width="9.875" style="7" customWidth="1"/>
    <col min="28" max="16384" width="8" style="1"/>
  </cols>
  <sheetData>
    <row r="1" s="3" customFormat="1" ht="60" customHeight="1" spans="1:27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10" t="s">
        <v>6</v>
      </c>
      <c r="H1" s="10" t="s">
        <v>7</v>
      </c>
      <c r="I1" s="8" t="s">
        <v>8</v>
      </c>
      <c r="J1" s="8" t="s">
        <v>9</v>
      </c>
      <c r="K1" s="10" t="s">
        <v>10</v>
      </c>
      <c r="L1" s="14" t="s">
        <v>11</v>
      </c>
      <c r="M1" s="15" t="s">
        <v>12</v>
      </c>
      <c r="N1" s="10" t="s">
        <v>13</v>
      </c>
      <c r="O1" s="16" t="s">
        <v>14</v>
      </c>
      <c r="P1" s="14" t="s">
        <v>15</v>
      </c>
      <c r="Q1" s="16" t="s">
        <v>16</v>
      </c>
      <c r="R1" s="16" t="s">
        <v>17</v>
      </c>
      <c r="S1" s="19" t="s">
        <v>18</v>
      </c>
      <c r="T1" s="8" t="s">
        <v>19</v>
      </c>
      <c r="U1" s="8" t="s">
        <v>20</v>
      </c>
      <c r="V1" s="20" t="s">
        <v>21</v>
      </c>
      <c r="W1" s="20" t="s">
        <v>22</v>
      </c>
      <c r="X1" s="20" t="s">
        <v>23</v>
      </c>
      <c r="Y1" s="26" t="s">
        <v>24</v>
      </c>
      <c r="Z1" s="26" t="s">
        <v>25</v>
      </c>
      <c r="AA1" s="26" t="s">
        <v>26</v>
      </c>
    </row>
    <row r="2" ht="20.1" customHeight="1" outlineLevel="1" spans="1:27">
      <c r="A2" s="13"/>
      <c r="B2" s="11"/>
      <c r="C2" s="29" t="s">
        <v>27</v>
      </c>
      <c r="D2" s="11"/>
      <c r="E2" s="11"/>
      <c r="F2" s="11"/>
      <c r="G2" s="13"/>
      <c r="H2" s="13"/>
      <c r="I2" s="11"/>
      <c r="J2" s="11"/>
      <c r="K2" s="15"/>
      <c r="L2" s="17"/>
      <c r="M2" s="13"/>
      <c r="N2" s="13"/>
      <c r="O2" s="17"/>
      <c r="P2" s="17"/>
      <c r="Q2" s="17"/>
      <c r="R2" s="21"/>
      <c r="S2" s="22"/>
      <c r="T2" s="11"/>
      <c r="U2" s="23"/>
      <c r="V2" s="24"/>
      <c r="W2" s="24"/>
      <c r="X2" s="24"/>
      <c r="Y2" s="27"/>
      <c r="Z2" s="27"/>
      <c r="AA2" s="28" t="e">
        <f>SUBTOTAL(9,#REF!)</f>
        <v>#REF!</v>
      </c>
    </row>
    <row r="3" ht="20.1" customHeight="1" outlineLevel="2" spans="1:27">
      <c r="A3" s="11">
        <v>517</v>
      </c>
      <c r="B3" s="11" t="s">
        <v>28</v>
      </c>
      <c r="C3" s="11">
        <v>23</v>
      </c>
      <c r="D3" s="11" t="s">
        <v>29</v>
      </c>
      <c r="E3" s="11">
        <v>534957.23</v>
      </c>
      <c r="F3" s="11">
        <v>31</v>
      </c>
      <c r="G3" s="13">
        <v>17257</v>
      </c>
      <c r="H3" s="13">
        <f t="shared" ref="H3:H21" si="0">G3*1.2</f>
        <v>20708.4</v>
      </c>
      <c r="I3" s="11">
        <v>482391.92</v>
      </c>
      <c r="J3" s="11">
        <f>VLOOKUP(A3,[1]Sheet1!$C$3:$D$100,2,FALSE)</f>
        <v>24</v>
      </c>
      <c r="K3" s="15">
        <f t="shared" ref="K3:K9" si="1">ROUND(I3/J3,0)</f>
        <v>20100</v>
      </c>
      <c r="L3" s="17">
        <v>18000</v>
      </c>
      <c r="M3" s="13">
        <f>K3-L3</f>
        <v>2100</v>
      </c>
      <c r="N3" s="13">
        <f>G3-L3</f>
        <v>-743</v>
      </c>
      <c r="O3" s="17">
        <v>18000</v>
      </c>
      <c r="P3" s="17">
        <f t="shared" ref="P3:P21" si="2">O3*31</f>
        <v>558000</v>
      </c>
      <c r="Q3" s="17">
        <f t="shared" ref="Q3:Q34" si="3">P3*S3</f>
        <v>145582.2</v>
      </c>
      <c r="R3" s="21">
        <f>(O3-G3)/G3</f>
        <v>0.0430549921770876</v>
      </c>
      <c r="S3" s="22" t="s">
        <v>30</v>
      </c>
      <c r="T3" s="11">
        <v>84.78</v>
      </c>
      <c r="U3" s="23">
        <f t="shared" ref="U3:U20" si="4">P3/T3</f>
        <v>6581.74097664543</v>
      </c>
      <c r="V3" s="24">
        <f>IF($O3&lt;=4000,$O3*1.06,IF($O3&lt;=10000,$O3*1.04,$O3*1.03))</f>
        <v>18540</v>
      </c>
      <c r="W3" s="24">
        <f t="shared" ref="W3:W21" si="5">V3*31</f>
        <v>574740</v>
      </c>
      <c r="X3" s="24">
        <f t="shared" ref="X3:X21" si="6">W3*S3</f>
        <v>149949.666</v>
      </c>
      <c r="Y3" s="27">
        <f t="shared" ref="Y3:Y22" si="7">IF($O3&lt;=4000,$O3*1.12,IF($O3&lt;=10000,$O3*1.08,$O3*1.06))</f>
        <v>19080</v>
      </c>
      <c r="Z3" s="27">
        <f t="shared" ref="Z3:Z21" si="8">Y3*31</f>
        <v>591480</v>
      </c>
      <c r="AA3" s="28">
        <f t="shared" ref="AA3:AA21" si="9">Z3*S3</f>
        <v>154317.132</v>
      </c>
    </row>
    <row r="4" ht="20.1" customHeight="1" outlineLevel="2" spans="1:27">
      <c r="A4" s="11">
        <v>747</v>
      </c>
      <c r="B4" s="11" t="s">
        <v>31</v>
      </c>
      <c r="C4" s="11">
        <v>23</v>
      </c>
      <c r="D4" s="11" t="s">
        <v>29</v>
      </c>
      <c r="E4" s="11">
        <v>109714.16</v>
      </c>
      <c r="F4" s="11">
        <v>31</v>
      </c>
      <c r="G4" s="13">
        <v>3539</v>
      </c>
      <c r="H4" s="13">
        <f t="shared" si="0"/>
        <v>4246.8</v>
      </c>
      <c r="I4" s="11">
        <v>134924.78</v>
      </c>
      <c r="J4" s="11">
        <f>VLOOKUP(A4,[1]Sheet1!$C$3:$D$100,2,FALSE)</f>
        <v>24</v>
      </c>
      <c r="K4" s="15">
        <f t="shared" si="1"/>
        <v>5622</v>
      </c>
      <c r="L4" s="17">
        <v>5600</v>
      </c>
      <c r="M4" s="13">
        <f t="shared" ref="M4:M35" si="10">K4-L4</f>
        <v>22</v>
      </c>
      <c r="N4" s="13">
        <f t="shared" ref="N4:N35" si="11">G4-L4</f>
        <v>-2061</v>
      </c>
      <c r="O4" s="17">
        <v>5600</v>
      </c>
      <c r="P4" s="17">
        <f t="shared" si="2"/>
        <v>173600</v>
      </c>
      <c r="Q4" s="17">
        <f t="shared" si="3"/>
        <v>51402.96</v>
      </c>
      <c r="R4" s="21">
        <f>(O4-G4)/G4</f>
        <v>0.582367900536875</v>
      </c>
      <c r="S4" s="22" t="s">
        <v>32</v>
      </c>
      <c r="T4" s="11">
        <v>90.63</v>
      </c>
      <c r="U4" s="23">
        <f t="shared" si="4"/>
        <v>1915.4805252124</v>
      </c>
      <c r="V4" s="24">
        <f>IF($O4&lt;=4000,$O4*1.06,IF($O4&lt;=10000,$O4*1.04,$O4*1.03))</f>
        <v>5824</v>
      </c>
      <c r="W4" s="24">
        <f t="shared" si="5"/>
        <v>180544</v>
      </c>
      <c r="X4" s="24">
        <f t="shared" si="6"/>
        <v>53459.0784</v>
      </c>
      <c r="Y4" s="27">
        <f t="shared" si="7"/>
        <v>6048</v>
      </c>
      <c r="Z4" s="27">
        <f t="shared" si="8"/>
        <v>187488</v>
      </c>
      <c r="AA4" s="28">
        <f t="shared" si="9"/>
        <v>55515.1968</v>
      </c>
    </row>
    <row r="5" ht="20.1" customHeight="1" outlineLevel="2" spans="1:27">
      <c r="A5" s="11">
        <v>373</v>
      </c>
      <c r="B5" s="11" t="s">
        <v>33</v>
      </c>
      <c r="C5" s="11">
        <v>23</v>
      </c>
      <c r="D5" s="11" t="s">
        <v>29</v>
      </c>
      <c r="E5" s="11">
        <v>213793.16</v>
      </c>
      <c r="F5" s="11">
        <v>31</v>
      </c>
      <c r="G5" s="13">
        <v>6897</v>
      </c>
      <c r="H5" s="13">
        <f t="shared" si="0"/>
        <v>8276.4</v>
      </c>
      <c r="I5" s="11">
        <v>235678.56</v>
      </c>
      <c r="J5" s="11">
        <f>VLOOKUP(A5,[1]Sheet1!$C$3:$D$100,2,FALSE)</f>
        <v>24</v>
      </c>
      <c r="K5" s="15">
        <f t="shared" si="1"/>
        <v>9820</v>
      </c>
      <c r="L5" s="17">
        <v>8100</v>
      </c>
      <c r="M5" s="13">
        <f t="shared" si="10"/>
        <v>1720</v>
      </c>
      <c r="N5" s="13">
        <f t="shared" si="11"/>
        <v>-1203</v>
      </c>
      <c r="O5" s="18">
        <v>8800</v>
      </c>
      <c r="P5" s="18">
        <f t="shared" si="2"/>
        <v>272800</v>
      </c>
      <c r="Q5" s="18">
        <f t="shared" si="3"/>
        <v>81894.56</v>
      </c>
      <c r="R5" s="25">
        <f>(O5-G5)/G5</f>
        <v>0.27591706539075</v>
      </c>
      <c r="S5" s="22" t="s">
        <v>34</v>
      </c>
      <c r="T5" s="11">
        <v>76.53</v>
      </c>
      <c r="U5" s="23">
        <f t="shared" si="4"/>
        <v>3564.61518358814</v>
      </c>
      <c r="V5" s="24">
        <f>IF($O5&lt;=4000,$O5*1.06,IF($O5&lt;=10000,$O5*1.04,$O5*1.03))</f>
        <v>9152</v>
      </c>
      <c r="W5" s="24">
        <f t="shared" si="5"/>
        <v>283712</v>
      </c>
      <c r="X5" s="24">
        <f t="shared" si="6"/>
        <v>85170.3424</v>
      </c>
      <c r="Y5" s="27">
        <f t="shared" si="7"/>
        <v>9504</v>
      </c>
      <c r="Z5" s="27">
        <f t="shared" si="8"/>
        <v>294624</v>
      </c>
      <c r="AA5" s="28">
        <f t="shared" si="9"/>
        <v>88446.1248</v>
      </c>
    </row>
    <row r="6" ht="20.1" customHeight="1" outlineLevel="2" spans="1:27">
      <c r="A6" s="11">
        <v>102479</v>
      </c>
      <c r="B6" s="11" t="s">
        <v>35</v>
      </c>
      <c r="C6" s="11">
        <v>23</v>
      </c>
      <c r="D6" s="11" t="s">
        <v>29</v>
      </c>
      <c r="E6" s="11"/>
      <c r="F6" s="11"/>
      <c r="G6" s="13"/>
      <c r="H6" s="13">
        <f t="shared" si="0"/>
        <v>0</v>
      </c>
      <c r="I6" s="11">
        <v>55705.86</v>
      </c>
      <c r="J6" s="11">
        <f>VLOOKUP(A6,[1]Sheet1!$C$3:$D$100,2,FALSE)</f>
        <v>24</v>
      </c>
      <c r="K6" s="15">
        <f t="shared" si="1"/>
        <v>2321</v>
      </c>
      <c r="L6" s="17">
        <v>2000</v>
      </c>
      <c r="M6" s="13">
        <f t="shared" si="10"/>
        <v>321</v>
      </c>
      <c r="N6" s="13">
        <f t="shared" si="11"/>
        <v>-2000</v>
      </c>
      <c r="O6" s="18">
        <v>3000</v>
      </c>
      <c r="P6" s="18">
        <f t="shared" si="2"/>
        <v>93000</v>
      </c>
      <c r="Q6" s="18">
        <f t="shared" si="3"/>
        <v>33238.2</v>
      </c>
      <c r="R6" s="25"/>
      <c r="S6" s="22" t="s">
        <v>36</v>
      </c>
      <c r="T6" s="11">
        <v>36.54</v>
      </c>
      <c r="U6" s="23">
        <f t="shared" si="4"/>
        <v>2545.15599343186</v>
      </c>
      <c r="V6" s="24">
        <f>IF($O6&lt;=4000,$O6*1.06,IF($O6&lt;=10000,$O6*1.04,$O6*1.03))</f>
        <v>3180</v>
      </c>
      <c r="W6" s="24">
        <f t="shared" si="5"/>
        <v>98580</v>
      </c>
      <c r="X6" s="24">
        <f t="shared" si="6"/>
        <v>35232.492</v>
      </c>
      <c r="Y6" s="27">
        <f t="shared" si="7"/>
        <v>3360</v>
      </c>
      <c r="Z6" s="27">
        <f t="shared" si="8"/>
        <v>104160</v>
      </c>
      <c r="AA6" s="28">
        <f t="shared" si="9"/>
        <v>37226.784</v>
      </c>
    </row>
    <row r="7" ht="20.1" customHeight="1" outlineLevel="2" spans="1:27">
      <c r="A7" s="11">
        <v>744</v>
      </c>
      <c r="B7" s="11" t="s">
        <v>37</v>
      </c>
      <c r="C7" s="11">
        <v>23</v>
      </c>
      <c r="D7" s="11" t="s">
        <v>29</v>
      </c>
      <c r="E7" s="11">
        <v>183482</v>
      </c>
      <c r="F7" s="11">
        <v>31</v>
      </c>
      <c r="G7" s="13">
        <v>5919</v>
      </c>
      <c r="H7" s="13">
        <f t="shared" si="0"/>
        <v>7102.8</v>
      </c>
      <c r="I7" s="11">
        <v>189030.6</v>
      </c>
      <c r="J7" s="11">
        <f>VLOOKUP(A7,[1]Sheet1!$C$3:$D$100,2,FALSE)</f>
        <v>24</v>
      </c>
      <c r="K7" s="15">
        <f t="shared" si="1"/>
        <v>7876</v>
      </c>
      <c r="L7" s="17">
        <v>7400</v>
      </c>
      <c r="M7" s="13">
        <f t="shared" si="10"/>
        <v>476</v>
      </c>
      <c r="N7" s="13">
        <f t="shared" si="11"/>
        <v>-1481</v>
      </c>
      <c r="O7" s="17">
        <v>7400</v>
      </c>
      <c r="P7" s="17">
        <f t="shared" si="2"/>
        <v>229400</v>
      </c>
      <c r="Q7" s="17">
        <f t="shared" si="3"/>
        <v>62029.76</v>
      </c>
      <c r="R7" s="21">
        <f>(O7-G7)/G7</f>
        <v>0.250211184321676</v>
      </c>
      <c r="S7" s="22" t="s">
        <v>38</v>
      </c>
      <c r="T7" s="11">
        <v>69.9</v>
      </c>
      <c r="U7" s="23">
        <f t="shared" si="4"/>
        <v>3281.83118741059</v>
      </c>
      <c r="V7" s="24">
        <f>IF($O7&lt;=4000,$O7*1.06,IF($O7&lt;=10000,$O7*1.04,$O7*1.03))</f>
        <v>7696</v>
      </c>
      <c r="W7" s="24">
        <f t="shared" si="5"/>
        <v>238576</v>
      </c>
      <c r="X7" s="24">
        <f t="shared" si="6"/>
        <v>64510.9504</v>
      </c>
      <c r="Y7" s="27">
        <f t="shared" si="7"/>
        <v>7992</v>
      </c>
      <c r="Z7" s="27">
        <f t="shared" si="8"/>
        <v>247752</v>
      </c>
      <c r="AA7" s="28">
        <f t="shared" si="9"/>
        <v>66992.1408</v>
      </c>
    </row>
    <row r="8" ht="20.1" customHeight="1" outlineLevel="2" spans="1:27">
      <c r="A8" s="11">
        <v>102478</v>
      </c>
      <c r="B8" s="11" t="s">
        <v>39</v>
      </c>
      <c r="C8" s="11">
        <v>23</v>
      </c>
      <c r="D8" s="11" t="s">
        <v>29</v>
      </c>
      <c r="E8" s="11"/>
      <c r="F8" s="11"/>
      <c r="G8" s="13"/>
      <c r="H8" s="13">
        <f t="shared" si="0"/>
        <v>0</v>
      </c>
      <c r="I8" s="11">
        <v>28440.07</v>
      </c>
      <c r="J8" s="11">
        <f>VLOOKUP(A8,[1]Sheet1!$C$3:$D$100,2,FALSE)</f>
        <v>24</v>
      </c>
      <c r="K8" s="15">
        <f t="shared" si="1"/>
        <v>1185</v>
      </c>
      <c r="L8" s="17">
        <v>1200</v>
      </c>
      <c r="M8" s="13">
        <f t="shared" si="10"/>
        <v>-15</v>
      </c>
      <c r="N8" s="13">
        <f t="shared" si="11"/>
        <v>-1200</v>
      </c>
      <c r="O8" s="18">
        <v>2000</v>
      </c>
      <c r="P8" s="18">
        <f t="shared" si="2"/>
        <v>62000</v>
      </c>
      <c r="Q8" s="18">
        <f t="shared" si="3"/>
        <v>19468</v>
      </c>
      <c r="R8" s="25"/>
      <c r="S8" s="22" t="s">
        <v>40</v>
      </c>
      <c r="T8" s="11">
        <v>43.17</v>
      </c>
      <c r="U8" s="23">
        <f t="shared" si="4"/>
        <v>1436.18253416725</v>
      </c>
      <c r="V8" s="24">
        <f t="shared" ref="V8:V22" si="12">IF($O8&lt;=4000,$O8*1.06,IF($O8&lt;=10000,$O8*1.04,$O8*1.03))</f>
        <v>2120</v>
      </c>
      <c r="W8" s="24">
        <f t="shared" si="5"/>
        <v>65720</v>
      </c>
      <c r="X8" s="24">
        <f t="shared" si="6"/>
        <v>20636.08</v>
      </c>
      <c r="Y8" s="27">
        <f t="shared" si="7"/>
        <v>2240</v>
      </c>
      <c r="Z8" s="27">
        <f t="shared" si="8"/>
        <v>69440</v>
      </c>
      <c r="AA8" s="28">
        <f t="shared" si="9"/>
        <v>21804.16</v>
      </c>
    </row>
    <row r="9" ht="20.1" customHeight="1" outlineLevel="2" spans="1:27">
      <c r="A9" s="11">
        <v>578</v>
      </c>
      <c r="B9" s="11" t="s">
        <v>41</v>
      </c>
      <c r="C9" s="11">
        <v>23</v>
      </c>
      <c r="D9" s="11" t="s">
        <v>29</v>
      </c>
      <c r="E9" s="11">
        <v>188647.87</v>
      </c>
      <c r="F9" s="11">
        <v>31</v>
      </c>
      <c r="G9" s="13">
        <v>6085</v>
      </c>
      <c r="H9" s="13">
        <f t="shared" si="0"/>
        <v>7302</v>
      </c>
      <c r="I9" s="11">
        <v>160438.27</v>
      </c>
      <c r="J9" s="11">
        <f>VLOOKUP(A9,[1]Sheet1!$C$3:$D$100,2,FALSE)</f>
        <v>24</v>
      </c>
      <c r="K9" s="15">
        <f t="shared" si="1"/>
        <v>6685</v>
      </c>
      <c r="L9" s="17">
        <v>7200</v>
      </c>
      <c r="M9" s="13">
        <f t="shared" si="10"/>
        <v>-515</v>
      </c>
      <c r="N9" s="13">
        <f t="shared" si="11"/>
        <v>-1115</v>
      </c>
      <c r="O9" s="17">
        <v>7200</v>
      </c>
      <c r="P9" s="17">
        <f t="shared" si="2"/>
        <v>223200</v>
      </c>
      <c r="Q9" s="17">
        <f t="shared" si="3"/>
        <v>79436.88</v>
      </c>
      <c r="R9" s="21">
        <f t="shared" ref="R9:R20" si="13">(O9-G9)/G9</f>
        <v>0.183237469186524</v>
      </c>
      <c r="S9" s="22" t="s">
        <v>42</v>
      </c>
      <c r="T9" s="11">
        <v>62.52</v>
      </c>
      <c r="U9" s="23">
        <f t="shared" si="4"/>
        <v>3570.0575815739</v>
      </c>
      <c r="V9" s="24">
        <f t="shared" si="12"/>
        <v>7488</v>
      </c>
      <c r="W9" s="24">
        <f t="shared" si="5"/>
        <v>232128</v>
      </c>
      <c r="X9" s="24">
        <f t="shared" si="6"/>
        <v>82614.3552</v>
      </c>
      <c r="Y9" s="27">
        <f t="shared" si="7"/>
        <v>7776</v>
      </c>
      <c r="Z9" s="27">
        <f t="shared" si="8"/>
        <v>241056</v>
      </c>
      <c r="AA9" s="28">
        <f t="shared" si="9"/>
        <v>85791.8304</v>
      </c>
    </row>
    <row r="10" ht="20.1" customHeight="1" outlineLevel="2" spans="1:27">
      <c r="A10" s="11">
        <v>723</v>
      </c>
      <c r="B10" s="11" t="s">
        <v>43</v>
      </c>
      <c r="C10" s="11">
        <v>23</v>
      </c>
      <c r="D10" s="11" t="s">
        <v>29</v>
      </c>
      <c r="E10" s="11">
        <v>77233.68</v>
      </c>
      <c r="F10" s="11">
        <v>31</v>
      </c>
      <c r="G10" s="13">
        <v>2491</v>
      </c>
      <c r="H10" s="13">
        <f t="shared" si="0"/>
        <v>2989.2</v>
      </c>
      <c r="I10" s="11">
        <v>86387.08</v>
      </c>
      <c r="J10" s="11">
        <f>VLOOKUP(A10,[1]Sheet1!$C$3:$D$100,2,FALSE)</f>
        <v>24</v>
      </c>
      <c r="K10" s="15">
        <f t="shared" ref="K10:K24" si="14">ROUND(I10/J10,0)</f>
        <v>3599</v>
      </c>
      <c r="L10" s="17">
        <v>3800</v>
      </c>
      <c r="M10" s="13">
        <f t="shared" si="10"/>
        <v>-201</v>
      </c>
      <c r="N10" s="13">
        <f t="shared" si="11"/>
        <v>-1309</v>
      </c>
      <c r="O10" s="17">
        <v>3800</v>
      </c>
      <c r="P10" s="17">
        <f t="shared" si="2"/>
        <v>117800</v>
      </c>
      <c r="Q10" s="17">
        <f t="shared" si="3"/>
        <v>37495.74</v>
      </c>
      <c r="R10" s="21">
        <f t="shared" si="13"/>
        <v>0.525491770373344</v>
      </c>
      <c r="S10" s="22" t="s">
        <v>44</v>
      </c>
      <c r="T10" s="11">
        <v>59.34</v>
      </c>
      <c r="U10" s="23">
        <f t="shared" si="4"/>
        <v>1985.17020559488</v>
      </c>
      <c r="V10" s="24">
        <f t="shared" si="12"/>
        <v>4028</v>
      </c>
      <c r="W10" s="24">
        <f t="shared" si="5"/>
        <v>124868</v>
      </c>
      <c r="X10" s="24">
        <f t="shared" si="6"/>
        <v>39745.4844</v>
      </c>
      <c r="Y10" s="27">
        <f t="shared" si="7"/>
        <v>4256</v>
      </c>
      <c r="Z10" s="27">
        <f t="shared" si="8"/>
        <v>131936</v>
      </c>
      <c r="AA10" s="28">
        <f t="shared" si="9"/>
        <v>41995.2288</v>
      </c>
    </row>
    <row r="11" ht="20.1" customHeight="1" outlineLevel="2" spans="1:27">
      <c r="A11" s="11">
        <v>391</v>
      </c>
      <c r="B11" s="11" t="s">
        <v>45</v>
      </c>
      <c r="C11" s="11">
        <v>23</v>
      </c>
      <c r="D11" s="11" t="s">
        <v>29</v>
      </c>
      <c r="E11" s="11">
        <v>172149.86</v>
      </c>
      <c r="F11" s="11">
        <v>31</v>
      </c>
      <c r="G11" s="13">
        <v>5553</v>
      </c>
      <c r="H11" s="13">
        <f t="shared" si="0"/>
        <v>6663.6</v>
      </c>
      <c r="I11" s="11">
        <v>157485.48</v>
      </c>
      <c r="J11" s="11">
        <f>VLOOKUP(A11,[1]Sheet1!$C$3:$D$100,2,FALSE)</f>
        <v>24</v>
      </c>
      <c r="K11" s="15">
        <f t="shared" si="14"/>
        <v>6562</v>
      </c>
      <c r="L11" s="17">
        <v>6700</v>
      </c>
      <c r="M11" s="13">
        <f t="shared" si="10"/>
        <v>-138</v>
      </c>
      <c r="N11" s="13">
        <f t="shared" si="11"/>
        <v>-1147</v>
      </c>
      <c r="O11" s="17">
        <v>6700</v>
      </c>
      <c r="P11" s="17">
        <f t="shared" si="2"/>
        <v>207700</v>
      </c>
      <c r="Q11" s="17">
        <f t="shared" si="3"/>
        <v>68042.52</v>
      </c>
      <c r="R11" s="21">
        <f t="shared" si="13"/>
        <v>0.206555015307041</v>
      </c>
      <c r="S11" s="22" t="s">
        <v>46</v>
      </c>
      <c r="T11" s="11">
        <v>76.28</v>
      </c>
      <c r="U11" s="23">
        <f t="shared" si="4"/>
        <v>2722.86313581542</v>
      </c>
      <c r="V11" s="24">
        <f t="shared" si="12"/>
        <v>6968</v>
      </c>
      <c r="W11" s="24">
        <f t="shared" si="5"/>
        <v>216008</v>
      </c>
      <c r="X11" s="24">
        <f t="shared" si="6"/>
        <v>70764.2208</v>
      </c>
      <c r="Y11" s="27">
        <f t="shared" si="7"/>
        <v>7236</v>
      </c>
      <c r="Z11" s="27">
        <f t="shared" si="8"/>
        <v>224316</v>
      </c>
      <c r="AA11" s="28">
        <f t="shared" si="9"/>
        <v>73485.9216</v>
      </c>
    </row>
    <row r="12" ht="20.1" customHeight="1" outlineLevel="2" spans="1:27">
      <c r="A12" s="11">
        <v>349</v>
      </c>
      <c r="B12" s="11" t="s">
        <v>47</v>
      </c>
      <c r="C12" s="11">
        <v>23</v>
      </c>
      <c r="D12" s="11" t="s">
        <v>29</v>
      </c>
      <c r="E12" s="11">
        <v>182649.62</v>
      </c>
      <c r="F12" s="11">
        <v>31</v>
      </c>
      <c r="G12" s="13">
        <v>5892</v>
      </c>
      <c r="H12" s="13">
        <f t="shared" si="0"/>
        <v>7070.4</v>
      </c>
      <c r="I12" s="11">
        <v>138048.11</v>
      </c>
      <c r="J12" s="11">
        <f>VLOOKUP(A12,[1]Sheet1!$C$3:$D$100,2,FALSE)</f>
        <v>24</v>
      </c>
      <c r="K12" s="15">
        <f t="shared" si="14"/>
        <v>5752</v>
      </c>
      <c r="L12" s="17">
        <v>6200</v>
      </c>
      <c r="M12" s="13">
        <f t="shared" si="10"/>
        <v>-448</v>
      </c>
      <c r="N12" s="13">
        <f t="shared" si="11"/>
        <v>-308</v>
      </c>
      <c r="O12" s="17">
        <v>6200</v>
      </c>
      <c r="P12" s="17">
        <f t="shared" si="2"/>
        <v>192200</v>
      </c>
      <c r="Q12" s="17">
        <f t="shared" si="3"/>
        <v>68000.36</v>
      </c>
      <c r="R12" s="21">
        <f t="shared" si="13"/>
        <v>0.0522742701968771</v>
      </c>
      <c r="S12" s="22" t="s">
        <v>48</v>
      </c>
      <c r="T12" s="11">
        <v>61.49</v>
      </c>
      <c r="U12" s="23">
        <f t="shared" si="4"/>
        <v>3125.71149780452</v>
      </c>
      <c r="V12" s="24">
        <f t="shared" si="12"/>
        <v>6448</v>
      </c>
      <c r="W12" s="24">
        <f t="shared" si="5"/>
        <v>199888</v>
      </c>
      <c r="X12" s="24">
        <f t="shared" si="6"/>
        <v>70720.3744</v>
      </c>
      <c r="Y12" s="27">
        <f t="shared" si="7"/>
        <v>6696</v>
      </c>
      <c r="Z12" s="27">
        <f t="shared" si="8"/>
        <v>207576</v>
      </c>
      <c r="AA12" s="28">
        <f t="shared" si="9"/>
        <v>73440.3888</v>
      </c>
    </row>
    <row r="13" ht="20.1" customHeight="1" outlineLevel="2" spans="1:27">
      <c r="A13" s="11">
        <v>511</v>
      </c>
      <c r="B13" s="11" t="s">
        <v>49</v>
      </c>
      <c r="C13" s="11">
        <v>23</v>
      </c>
      <c r="D13" s="11" t="s">
        <v>29</v>
      </c>
      <c r="E13" s="11">
        <v>137919.3</v>
      </c>
      <c r="F13" s="11">
        <v>31</v>
      </c>
      <c r="G13" s="13">
        <v>4449</v>
      </c>
      <c r="H13" s="13">
        <f t="shared" si="0"/>
        <v>5338.8</v>
      </c>
      <c r="I13" s="11">
        <v>118792.47</v>
      </c>
      <c r="J13" s="11">
        <f>VLOOKUP(A13,[1]Sheet1!$C$3:$D$100,2,FALSE)</f>
        <v>24</v>
      </c>
      <c r="K13" s="15">
        <f t="shared" si="14"/>
        <v>4950</v>
      </c>
      <c r="L13" s="17">
        <v>5800</v>
      </c>
      <c r="M13" s="13">
        <f t="shared" si="10"/>
        <v>-850</v>
      </c>
      <c r="N13" s="13">
        <f t="shared" si="11"/>
        <v>-1351</v>
      </c>
      <c r="O13" s="17">
        <v>5800</v>
      </c>
      <c r="P13" s="17">
        <f t="shared" si="2"/>
        <v>179800</v>
      </c>
      <c r="Q13" s="17">
        <f t="shared" si="3"/>
        <v>57338.22</v>
      </c>
      <c r="R13" s="21">
        <f t="shared" si="13"/>
        <v>0.303663744661722</v>
      </c>
      <c r="S13" s="22" t="s">
        <v>50</v>
      </c>
      <c r="T13" s="11">
        <v>66.56</v>
      </c>
      <c r="U13" s="23">
        <f t="shared" si="4"/>
        <v>2701.32211538462</v>
      </c>
      <c r="V13" s="24">
        <f t="shared" si="12"/>
        <v>6032</v>
      </c>
      <c r="W13" s="24">
        <f t="shared" si="5"/>
        <v>186992</v>
      </c>
      <c r="X13" s="24">
        <f t="shared" si="6"/>
        <v>59631.7488</v>
      </c>
      <c r="Y13" s="27">
        <f t="shared" si="7"/>
        <v>6264</v>
      </c>
      <c r="Z13" s="27">
        <f t="shared" si="8"/>
        <v>194184</v>
      </c>
      <c r="AA13" s="28">
        <f t="shared" si="9"/>
        <v>61925.2776</v>
      </c>
    </row>
    <row r="14" ht="20.1" customHeight="1" outlineLevel="2" spans="1:27">
      <c r="A14" s="11">
        <v>718</v>
      </c>
      <c r="B14" s="11" t="s">
        <v>51</v>
      </c>
      <c r="C14" s="11">
        <v>23</v>
      </c>
      <c r="D14" s="11" t="s">
        <v>29</v>
      </c>
      <c r="E14" s="11">
        <v>82889.04</v>
      </c>
      <c r="F14" s="11">
        <v>31</v>
      </c>
      <c r="G14" s="13">
        <v>2674</v>
      </c>
      <c r="H14" s="13">
        <f t="shared" si="0"/>
        <v>3208.8</v>
      </c>
      <c r="I14" s="11">
        <v>63433</v>
      </c>
      <c r="J14" s="11">
        <f>VLOOKUP(A14,[1]Sheet1!$C$3:$D$100,2,FALSE)</f>
        <v>24</v>
      </c>
      <c r="K14" s="15">
        <f t="shared" si="14"/>
        <v>2643</v>
      </c>
      <c r="L14" s="17">
        <v>3000</v>
      </c>
      <c r="M14" s="13">
        <f t="shared" si="10"/>
        <v>-357</v>
      </c>
      <c r="N14" s="13">
        <f t="shared" si="11"/>
        <v>-326</v>
      </c>
      <c r="O14" s="17">
        <v>3000</v>
      </c>
      <c r="P14" s="17">
        <f t="shared" si="2"/>
        <v>93000</v>
      </c>
      <c r="Q14" s="17">
        <f t="shared" si="3"/>
        <v>25175.1</v>
      </c>
      <c r="R14" s="21">
        <f t="shared" si="13"/>
        <v>0.12191473448018</v>
      </c>
      <c r="S14" s="22" t="s">
        <v>52</v>
      </c>
      <c r="T14" s="11">
        <v>82.86</v>
      </c>
      <c r="U14" s="23">
        <f t="shared" si="4"/>
        <v>1122.37509051412</v>
      </c>
      <c r="V14" s="24">
        <f t="shared" si="12"/>
        <v>3180</v>
      </c>
      <c r="W14" s="24">
        <f t="shared" si="5"/>
        <v>98580</v>
      </c>
      <c r="X14" s="24">
        <f t="shared" si="6"/>
        <v>26685.606</v>
      </c>
      <c r="Y14" s="27">
        <f t="shared" si="7"/>
        <v>3360</v>
      </c>
      <c r="Z14" s="27">
        <f t="shared" si="8"/>
        <v>104160</v>
      </c>
      <c r="AA14" s="28">
        <f t="shared" si="9"/>
        <v>28196.112</v>
      </c>
    </row>
    <row r="15" ht="20.1" customHeight="1" outlineLevel="2" spans="1:27">
      <c r="A15" s="11">
        <v>572</v>
      </c>
      <c r="B15" s="11" t="s">
        <v>53</v>
      </c>
      <c r="C15" s="11">
        <v>23</v>
      </c>
      <c r="D15" s="11" t="s">
        <v>29</v>
      </c>
      <c r="E15" s="11">
        <v>132554.95</v>
      </c>
      <c r="F15" s="11">
        <v>31</v>
      </c>
      <c r="G15" s="13">
        <v>4276</v>
      </c>
      <c r="H15" s="13">
        <f t="shared" si="0"/>
        <v>5131.2</v>
      </c>
      <c r="I15" s="11">
        <v>116188.26</v>
      </c>
      <c r="J15" s="11">
        <f>VLOOKUP(A15,[1]Sheet1!$C$3:$D$100,2,FALSE)</f>
        <v>24</v>
      </c>
      <c r="K15" s="15">
        <f t="shared" si="14"/>
        <v>4841</v>
      </c>
      <c r="L15" s="17">
        <v>5900</v>
      </c>
      <c r="M15" s="13">
        <f t="shared" si="10"/>
        <v>-1059</v>
      </c>
      <c r="N15" s="13">
        <f t="shared" si="11"/>
        <v>-1624</v>
      </c>
      <c r="O15" s="17">
        <v>5900</v>
      </c>
      <c r="P15" s="17">
        <f t="shared" si="2"/>
        <v>182900</v>
      </c>
      <c r="Q15" s="17">
        <f t="shared" si="3"/>
        <v>57412.31</v>
      </c>
      <c r="R15" s="21">
        <f t="shared" si="13"/>
        <v>0.379794200187091</v>
      </c>
      <c r="S15" s="22" t="s">
        <v>54</v>
      </c>
      <c r="T15" s="11">
        <v>83.24</v>
      </c>
      <c r="U15" s="23">
        <f t="shared" si="4"/>
        <v>2197.26093224411</v>
      </c>
      <c r="V15" s="24">
        <f t="shared" si="12"/>
        <v>6136</v>
      </c>
      <c r="W15" s="24">
        <f t="shared" si="5"/>
        <v>190216</v>
      </c>
      <c r="X15" s="24">
        <f t="shared" si="6"/>
        <v>59708.8024</v>
      </c>
      <c r="Y15" s="27">
        <f t="shared" si="7"/>
        <v>6372</v>
      </c>
      <c r="Z15" s="27">
        <f t="shared" si="8"/>
        <v>197532</v>
      </c>
      <c r="AA15" s="28">
        <f t="shared" si="9"/>
        <v>62005.2948</v>
      </c>
    </row>
    <row r="16" ht="20.1" customHeight="1" outlineLevel="2" spans="1:27">
      <c r="A16" s="11">
        <v>742</v>
      </c>
      <c r="B16" s="11" t="s">
        <v>55</v>
      </c>
      <c r="C16" s="11">
        <v>23</v>
      </c>
      <c r="D16" s="11" t="s">
        <v>29</v>
      </c>
      <c r="E16" s="11">
        <v>225140.57</v>
      </c>
      <c r="F16" s="11">
        <v>31</v>
      </c>
      <c r="G16" s="13">
        <v>7263</v>
      </c>
      <c r="H16" s="13">
        <f t="shared" si="0"/>
        <v>8715.6</v>
      </c>
      <c r="I16" s="11">
        <v>193134.02</v>
      </c>
      <c r="J16" s="11">
        <f>VLOOKUP(A16,[1]Sheet1!$C$3:$D$100,2,FALSE)</f>
        <v>24</v>
      </c>
      <c r="K16" s="15">
        <f t="shared" si="14"/>
        <v>8047</v>
      </c>
      <c r="L16" s="17">
        <v>8800</v>
      </c>
      <c r="M16" s="13">
        <f t="shared" si="10"/>
        <v>-753</v>
      </c>
      <c r="N16" s="13">
        <f t="shared" si="11"/>
        <v>-1537</v>
      </c>
      <c r="O16" s="17">
        <v>8800</v>
      </c>
      <c r="P16" s="17">
        <f t="shared" si="2"/>
        <v>272800</v>
      </c>
      <c r="Q16" s="17">
        <f t="shared" si="3"/>
        <v>74747.2</v>
      </c>
      <c r="R16" s="21">
        <f t="shared" si="13"/>
        <v>0.211620542475561</v>
      </c>
      <c r="S16" s="22" t="s">
        <v>56</v>
      </c>
      <c r="T16" s="11">
        <v>97.83</v>
      </c>
      <c r="U16" s="23">
        <f t="shared" si="4"/>
        <v>2788.51068179495</v>
      </c>
      <c r="V16" s="24">
        <f t="shared" si="12"/>
        <v>9152</v>
      </c>
      <c r="W16" s="24">
        <f t="shared" si="5"/>
        <v>283712</v>
      </c>
      <c r="X16" s="24">
        <f t="shared" si="6"/>
        <v>77737.088</v>
      </c>
      <c r="Y16" s="27">
        <f t="shared" si="7"/>
        <v>9504</v>
      </c>
      <c r="Z16" s="27">
        <f t="shared" si="8"/>
        <v>294624</v>
      </c>
      <c r="AA16" s="28">
        <f t="shared" si="9"/>
        <v>80726.976</v>
      </c>
    </row>
    <row r="17" ht="20.1" customHeight="1" outlineLevel="2" spans="1:27">
      <c r="A17" s="11">
        <v>308</v>
      </c>
      <c r="B17" s="11" t="s">
        <v>57</v>
      </c>
      <c r="C17" s="11">
        <v>23</v>
      </c>
      <c r="D17" s="11" t="s">
        <v>29</v>
      </c>
      <c r="E17" s="11">
        <v>206811.54</v>
      </c>
      <c r="F17" s="11">
        <v>31</v>
      </c>
      <c r="G17" s="13">
        <v>6671</v>
      </c>
      <c r="H17" s="13">
        <f t="shared" si="0"/>
        <v>8005.2</v>
      </c>
      <c r="I17" s="11">
        <v>167422.21</v>
      </c>
      <c r="J17" s="11">
        <f>VLOOKUP(A17,[1]Sheet1!$C$3:$D$100,2,FALSE)</f>
        <v>24</v>
      </c>
      <c r="K17" s="15">
        <f t="shared" si="14"/>
        <v>6976</v>
      </c>
      <c r="L17" s="17">
        <v>8800</v>
      </c>
      <c r="M17" s="13">
        <f t="shared" si="10"/>
        <v>-1824</v>
      </c>
      <c r="N17" s="13">
        <f t="shared" si="11"/>
        <v>-2129</v>
      </c>
      <c r="O17" s="17">
        <v>8800</v>
      </c>
      <c r="P17" s="17">
        <f t="shared" si="2"/>
        <v>272800</v>
      </c>
      <c r="Q17" s="17">
        <f t="shared" si="3"/>
        <v>99708.4</v>
      </c>
      <c r="R17" s="21">
        <f t="shared" si="13"/>
        <v>0.31914255733773</v>
      </c>
      <c r="S17" s="22" t="s">
        <v>58</v>
      </c>
      <c r="T17" s="11">
        <v>73.33</v>
      </c>
      <c r="U17" s="23">
        <f t="shared" si="4"/>
        <v>3720.16909859539</v>
      </c>
      <c r="V17" s="24">
        <f t="shared" si="12"/>
        <v>9152</v>
      </c>
      <c r="W17" s="24">
        <f t="shared" si="5"/>
        <v>283712</v>
      </c>
      <c r="X17" s="24">
        <f t="shared" si="6"/>
        <v>103696.736</v>
      </c>
      <c r="Y17" s="27">
        <f t="shared" si="7"/>
        <v>9504</v>
      </c>
      <c r="Z17" s="27">
        <f t="shared" si="8"/>
        <v>294624</v>
      </c>
      <c r="AA17" s="28">
        <f t="shared" si="9"/>
        <v>107685.072</v>
      </c>
    </row>
    <row r="18" ht="20.1" customHeight="1" outlineLevel="2" spans="1:27">
      <c r="A18" s="11">
        <v>355</v>
      </c>
      <c r="B18" s="11" t="s">
        <v>59</v>
      </c>
      <c r="C18" s="11">
        <v>23</v>
      </c>
      <c r="D18" s="11" t="s">
        <v>29</v>
      </c>
      <c r="E18" s="11">
        <v>176729.51</v>
      </c>
      <c r="F18" s="11">
        <v>31</v>
      </c>
      <c r="G18" s="13">
        <v>5701</v>
      </c>
      <c r="H18" s="13">
        <f t="shared" si="0"/>
        <v>6841.2</v>
      </c>
      <c r="I18" s="11">
        <v>164322.13</v>
      </c>
      <c r="J18" s="11">
        <f>VLOOKUP(A18,[1]Sheet1!$C$3:$D$100,2,FALSE)</f>
        <v>24</v>
      </c>
      <c r="K18" s="15">
        <f t="shared" si="14"/>
        <v>6847</v>
      </c>
      <c r="L18" s="17">
        <v>8200</v>
      </c>
      <c r="M18" s="13">
        <f t="shared" si="10"/>
        <v>-1353</v>
      </c>
      <c r="N18" s="13">
        <f t="shared" si="11"/>
        <v>-2499</v>
      </c>
      <c r="O18" s="17">
        <v>8200</v>
      </c>
      <c r="P18" s="17">
        <f t="shared" si="2"/>
        <v>254200</v>
      </c>
      <c r="Q18" s="17">
        <f t="shared" si="3"/>
        <v>84572.34</v>
      </c>
      <c r="R18" s="21">
        <f t="shared" si="13"/>
        <v>0.438344150149097</v>
      </c>
      <c r="S18" s="22" t="s">
        <v>60</v>
      </c>
      <c r="T18" s="11">
        <v>85.84</v>
      </c>
      <c r="U18" s="23">
        <f t="shared" si="4"/>
        <v>2961.32339235788</v>
      </c>
      <c r="V18" s="24">
        <f t="shared" si="12"/>
        <v>8528</v>
      </c>
      <c r="W18" s="24">
        <f t="shared" si="5"/>
        <v>264368</v>
      </c>
      <c r="X18" s="24">
        <f t="shared" si="6"/>
        <v>87955.2336</v>
      </c>
      <c r="Y18" s="27">
        <f t="shared" si="7"/>
        <v>8856</v>
      </c>
      <c r="Z18" s="27">
        <f t="shared" si="8"/>
        <v>274536</v>
      </c>
      <c r="AA18" s="28">
        <f t="shared" si="9"/>
        <v>91338.1272</v>
      </c>
    </row>
    <row r="19" ht="20.1" customHeight="1" outlineLevel="2" spans="1:27">
      <c r="A19" s="11">
        <v>513</v>
      </c>
      <c r="B19" s="11" t="s">
        <v>61</v>
      </c>
      <c r="C19" s="11">
        <v>181</v>
      </c>
      <c r="D19" s="11" t="s">
        <v>62</v>
      </c>
      <c r="E19" s="11">
        <v>191755.24</v>
      </c>
      <c r="F19" s="11">
        <v>31</v>
      </c>
      <c r="G19" s="13">
        <v>6186</v>
      </c>
      <c r="H19" s="13">
        <f t="shared" ref="H19:H39" si="15">G19*1.2</f>
        <v>7423.2</v>
      </c>
      <c r="I19" s="11">
        <f>VLOOKUP(A19,[3]查询时间段分门店销售汇总!$D$1:$L$65536,9,FALSE)</f>
        <v>225946.96</v>
      </c>
      <c r="J19" s="11">
        <f>VLOOKUP(A19,[1]Sheet1!$C$3:$D$100,2,FALSE)</f>
        <v>24</v>
      </c>
      <c r="K19" s="15">
        <f t="shared" si="14"/>
        <v>9414</v>
      </c>
      <c r="L19" s="17">
        <v>8500</v>
      </c>
      <c r="M19" s="13">
        <f t="shared" ref="M19:M44" si="16">K19-L19</f>
        <v>914</v>
      </c>
      <c r="N19" s="13">
        <f t="shared" ref="N19:N44" si="17">G19-L19</f>
        <v>-2314</v>
      </c>
      <c r="O19" s="17">
        <v>8500</v>
      </c>
      <c r="P19" s="17">
        <f t="shared" ref="P19:P42" si="18">O19*31</f>
        <v>263500</v>
      </c>
      <c r="Q19" s="17">
        <f t="shared" ref="Q19:Q42" si="19">P19*S19</f>
        <v>84267.3</v>
      </c>
      <c r="R19" s="21">
        <f t="shared" si="13"/>
        <v>0.374070481732945</v>
      </c>
      <c r="S19" s="22" t="s">
        <v>63</v>
      </c>
      <c r="T19" s="11">
        <v>70.4</v>
      </c>
      <c r="U19" s="23">
        <f t="shared" ref="U19:U38" si="20">P19/T19</f>
        <v>3742.89772727273</v>
      </c>
      <c r="V19" s="24">
        <f t="shared" si="12"/>
        <v>8840</v>
      </c>
      <c r="W19" s="24">
        <f t="shared" ref="W19:W42" si="21">V19*31</f>
        <v>274040</v>
      </c>
      <c r="X19" s="24">
        <f t="shared" ref="X19:X42" si="22">W19*S19</f>
        <v>87637.992</v>
      </c>
      <c r="Y19" s="27">
        <f t="shared" si="7"/>
        <v>9180</v>
      </c>
      <c r="Z19" s="27">
        <f t="shared" ref="Z19:Z42" si="23">Y19*31</f>
        <v>284580</v>
      </c>
      <c r="AA19" s="28">
        <f t="shared" ref="AA19:AA42" si="24">Z19*S19</f>
        <v>91008.684</v>
      </c>
    </row>
    <row r="20" ht="20.1" customHeight="1" outlineLevel="2" spans="1:27">
      <c r="A20" s="11">
        <v>752</v>
      </c>
      <c r="B20" s="11" t="s">
        <v>64</v>
      </c>
      <c r="C20" s="11">
        <v>181</v>
      </c>
      <c r="D20" s="11" t="s">
        <v>62</v>
      </c>
      <c r="E20" s="11"/>
      <c r="F20" s="11"/>
      <c r="G20" s="13"/>
      <c r="H20" s="13">
        <f t="shared" si="15"/>
        <v>0</v>
      </c>
      <c r="I20" s="11">
        <f>VLOOKUP(A20,[3]查询时间段分门店销售汇总!$D$1:$L$65536,9,FALSE)</f>
        <v>90311.11</v>
      </c>
      <c r="J20" s="11">
        <f>VLOOKUP(A20,[1]Sheet1!$C$3:$D$100,2,FALSE)</f>
        <v>24</v>
      </c>
      <c r="K20" s="15">
        <f t="shared" ref="K20:K27" si="25">ROUND(I20/J20,0)</f>
        <v>3763</v>
      </c>
      <c r="L20" s="17">
        <v>3000</v>
      </c>
      <c r="M20" s="13">
        <f t="shared" si="16"/>
        <v>763</v>
      </c>
      <c r="N20" s="13">
        <f t="shared" si="17"/>
        <v>-3000</v>
      </c>
      <c r="O20" s="18">
        <v>3200</v>
      </c>
      <c r="P20" s="18">
        <f t="shared" si="18"/>
        <v>99200</v>
      </c>
      <c r="Q20" s="18">
        <f t="shared" si="19"/>
        <v>25732.48</v>
      </c>
      <c r="R20" s="25">
        <v>0</v>
      </c>
      <c r="S20" s="22" t="s">
        <v>65</v>
      </c>
      <c r="T20" s="11">
        <v>64.14</v>
      </c>
      <c r="U20" s="23">
        <f t="shared" si="20"/>
        <v>1546.61677580293</v>
      </c>
      <c r="V20" s="24">
        <f t="shared" si="12"/>
        <v>3392</v>
      </c>
      <c r="W20" s="24">
        <f t="shared" si="21"/>
        <v>105152</v>
      </c>
      <c r="X20" s="24">
        <f t="shared" si="22"/>
        <v>27276.4288</v>
      </c>
      <c r="Y20" s="27">
        <f t="shared" ref="Y20:Y27" si="26">IF($O20&lt;=4000,$O20*1.12,IF($O20&lt;=10000,$O20*1.08,$O20*1.06))</f>
        <v>3584</v>
      </c>
      <c r="Z20" s="27">
        <f t="shared" si="23"/>
        <v>111104</v>
      </c>
      <c r="AA20" s="28">
        <f t="shared" si="24"/>
        <v>28820.3776</v>
      </c>
    </row>
    <row r="21" ht="20.1" customHeight="1" outlineLevel="2" spans="1:27">
      <c r="A21" s="11">
        <v>709</v>
      </c>
      <c r="B21" s="11" t="s">
        <v>66</v>
      </c>
      <c r="C21" s="11">
        <v>181</v>
      </c>
      <c r="D21" s="11" t="s">
        <v>62</v>
      </c>
      <c r="E21" s="11">
        <v>148563.95</v>
      </c>
      <c r="F21" s="11">
        <v>31</v>
      </c>
      <c r="G21" s="13">
        <v>4792</v>
      </c>
      <c r="H21" s="13">
        <f t="shared" si="15"/>
        <v>5750.4</v>
      </c>
      <c r="I21" s="11">
        <f>VLOOKUP(A21,[3]查询时间段分门店销售汇总!$D$1:$L$65536,9,FALSE)</f>
        <v>182380.41</v>
      </c>
      <c r="J21" s="11">
        <f>VLOOKUP(A21,[1]Sheet1!$C$3:$D$100,2,FALSE)</f>
        <v>24</v>
      </c>
      <c r="K21" s="15">
        <f t="shared" si="25"/>
        <v>7599</v>
      </c>
      <c r="L21" s="17">
        <v>7500</v>
      </c>
      <c r="M21" s="13">
        <f t="shared" si="16"/>
        <v>99</v>
      </c>
      <c r="N21" s="13">
        <f t="shared" si="17"/>
        <v>-2708</v>
      </c>
      <c r="O21" s="17">
        <v>7500</v>
      </c>
      <c r="P21" s="17">
        <f t="shared" si="18"/>
        <v>232500</v>
      </c>
      <c r="Q21" s="17">
        <f t="shared" si="19"/>
        <v>73005</v>
      </c>
      <c r="R21" s="21">
        <f t="shared" ref="R21:R38" si="27">(O21-G21)/G21</f>
        <v>0.565108514190317</v>
      </c>
      <c r="S21" s="22" t="s">
        <v>40</v>
      </c>
      <c r="T21" s="11">
        <v>73.41</v>
      </c>
      <c r="U21" s="23">
        <f t="shared" si="20"/>
        <v>3167.1434409481</v>
      </c>
      <c r="V21" s="24">
        <f t="shared" si="12"/>
        <v>7800</v>
      </c>
      <c r="W21" s="24">
        <f t="shared" si="21"/>
        <v>241800</v>
      </c>
      <c r="X21" s="24">
        <f t="shared" si="22"/>
        <v>75925.2</v>
      </c>
      <c r="Y21" s="27">
        <f t="shared" si="26"/>
        <v>8100</v>
      </c>
      <c r="Z21" s="27">
        <f t="shared" si="23"/>
        <v>251100</v>
      </c>
      <c r="AA21" s="28">
        <f t="shared" si="24"/>
        <v>78845.4</v>
      </c>
    </row>
    <row r="22" ht="20.1" customHeight="1" outlineLevel="2" spans="1:27">
      <c r="A22" s="11">
        <v>311</v>
      </c>
      <c r="B22" s="11" t="s">
        <v>67</v>
      </c>
      <c r="C22" s="11">
        <v>181</v>
      </c>
      <c r="D22" s="11" t="s">
        <v>62</v>
      </c>
      <c r="E22" s="11">
        <v>185605.88</v>
      </c>
      <c r="F22" s="11">
        <v>31</v>
      </c>
      <c r="G22" s="13">
        <v>5987</v>
      </c>
      <c r="H22" s="13">
        <f t="shared" si="15"/>
        <v>7184.4</v>
      </c>
      <c r="I22" s="11">
        <f>VLOOKUP(A22,[3]查询时间段分门店销售汇总!$D$1:$L$65536,9,FALSE)</f>
        <v>152367.17</v>
      </c>
      <c r="J22" s="11">
        <f>VLOOKUP(A22,[1]Sheet1!$C$3:$D$100,2,FALSE)</f>
        <v>24</v>
      </c>
      <c r="K22" s="15">
        <f t="shared" si="25"/>
        <v>6349</v>
      </c>
      <c r="L22" s="17">
        <v>5500</v>
      </c>
      <c r="M22" s="13">
        <f t="shared" si="16"/>
        <v>849</v>
      </c>
      <c r="N22" s="13">
        <f t="shared" si="17"/>
        <v>487</v>
      </c>
      <c r="O22" s="17">
        <v>5500</v>
      </c>
      <c r="P22" s="17">
        <f t="shared" si="18"/>
        <v>170500</v>
      </c>
      <c r="Q22" s="17">
        <f t="shared" si="19"/>
        <v>37510</v>
      </c>
      <c r="R22" s="21">
        <f t="shared" si="27"/>
        <v>-0.081342909637548</v>
      </c>
      <c r="S22" s="22">
        <v>0.22</v>
      </c>
      <c r="T22" s="11">
        <v>216.74</v>
      </c>
      <c r="U22" s="23">
        <f t="shared" si="20"/>
        <v>786.656823844237</v>
      </c>
      <c r="V22" s="24">
        <f t="shared" si="12"/>
        <v>5720</v>
      </c>
      <c r="W22" s="24">
        <f t="shared" si="21"/>
        <v>177320</v>
      </c>
      <c r="X22" s="24">
        <f t="shared" si="22"/>
        <v>39010.4</v>
      </c>
      <c r="Y22" s="27">
        <f t="shared" si="26"/>
        <v>5940</v>
      </c>
      <c r="Z22" s="27">
        <f t="shared" si="23"/>
        <v>184140</v>
      </c>
      <c r="AA22" s="28">
        <f t="shared" si="24"/>
        <v>40510.8</v>
      </c>
    </row>
    <row r="23" ht="20.1" customHeight="1" outlineLevel="2" spans="1:27">
      <c r="A23" s="11">
        <v>581</v>
      </c>
      <c r="B23" s="11" t="s">
        <v>68</v>
      </c>
      <c r="C23" s="11">
        <v>181</v>
      </c>
      <c r="D23" s="11" t="s">
        <v>62</v>
      </c>
      <c r="E23" s="11">
        <v>169938.99</v>
      </c>
      <c r="F23" s="11">
        <v>10</v>
      </c>
      <c r="G23" s="13">
        <v>16994</v>
      </c>
      <c r="H23" s="13">
        <f t="shared" si="15"/>
        <v>20392.8</v>
      </c>
      <c r="I23" s="11">
        <f>VLOOKUP(A23,[3]查询时间段分门店销售汇总!$D$1:$L$65536,9,FALSE)</f>
        <v>235288.37</v>
      </c>
      <c r="J23" s="11">
        <f>VLOOKUP(A23,[1]Sheet1!$C$3:$D$100,2,FALSE)</f>
        <v>24</v>
      </c>
      <c r="K23" s="15">
        <f t="shared" si="25"/>
        <v>9804</v>
      </c>
      <c r="L23" s="17">
        <v>9200</v>
      </c>
      <c r="M23" s="13">
        <f t="shared" si="16"/>
        <v>604</v>
      </c>
      <c r="N23" s="13">
        <f t="shared" si="17"/>
        <v>7794</v>
      </c>
      <c r="O23" s="18">
        <v>9500</v>
      </c>
      <c r="P23" s="18">
        <f t="shared" si="18"/>
        <v>294500</v>
      </c>
      <c r="Q23" s="18">
        <f t="shared" si="19"/>
        <v>99099.25</v>
      </c>
      <c r="R23" s="25">
        <f t="shared" si="27"/>
        <v>-0.440979169118512</v>
      </c>
      <c r="S23" s="22" t="s">
        <v>69</v>
      </c>
      <c r="T23" s="11">
        <v>63.61</v>
      </c>
      <c r="U23" s="23">
        <f t="shared" si="20"/>
        <v>4629.77519257978</v>
      </c>
      <c r="V23" s="24">
        <f t="shared" ref="V23:V29" si="28">IF($O23&lt;=4000,$O23*1.06,IF($O23&lt;=10000,$O23*1.04,$O23*1.03))</f>
        <v>9880</v>
      </c>
      <c r="W23" s="24">
        <f t="shared" si="21"/>
        <v>306280</v>
      </c>
      <c r="X23" s="24">
        <f t="shared" si="22"/>
        <v>103063.22</v>
      </c>
      <c r="Y23" s="27">
        <f t="shared" si="26"/>
        <v>10260</v>
      </c>
      <c r="Z23" s="27">
        <f t="shared" si="23"/>
        <v>318060</v>
      </c>
      <c r="AA23" s="28">
        <f t="shared" si="24"/>
        <v>107027.19</v>
      </c>
    </row>
    <row r="24" ht="20.1" customHeight="1" outlineLevel="2" spans="1:27">
      <c r="A24" s="11">
        <v>570</v>
      </c>
      <c r="B24" s="11" t="s">
        <v>70</v>
      </c>
      <c r="C24" s="11">
        <v>181</v>
      </c>
      <c r="D24" s="11" t="s">
        <v>62</v>
      </c>
      <c r="E24" s="11">
        <v>110468.57</v>
      </c>
      <c r="F24" s="11">
        <v>31</v>
      </c>
      <c r="G24" s="13">
        <v>3564</v>
      </c>
      <c r="H24" s="13">
        <f t="shared" si="15"/>
        <v>4276.8</v>
      </c>
      <c r="I24" s="11">
        <f>VLOOKUP(A24,[3]查询时间段分门店销售汇总!$D$1:$L$65536,9,FALSE)</f>
        <v>111817.22</v>
      </c>
      <c r="J24" s="11">
        <f>VLOOKUP(A24,[1]Sheet1!$C$3:$D$100,2,FALSE)</f>
        <v>24</v>
      </c>
      <c r="K24" s="15">
        <f t="shared" si="25"/>
        <v>4659</v>
      </c>
      <c r="L24" s="17">
        <v>4600</v>
      </c>
      <c r="M24" s="13">
        <f t="shared" si="16"/>
        <v>59</v>
      </c>
      <c r="N24" s="13">
        <f t="shared" si="17"/>
        <v>-1036</v>
      </c>
      <c r="O24" s="17">
        <v>4600</v>
      </c>
      <c r="P24" s="17">
        <f t="shared" si="18"/>
        <v>142600</v>
      </c>
      <c r="Q24" s="17">
        <f t="shared" si="19"/>
        <v>43564.3</v>
      </c>
      <c r="R24" s="21">
        <f t="shared" si="27"/>
        <v>0.290684624017957</v>
      </c>
      <c r="S24" s="22" t="s">
        <v>71</v>
      </c>
      <c r="T24" s="11">
        <v>54.21</v>
      </c>
      <c r="U24" s="23">
        <f t="shared" si="20"/>
        <v>2630.51097583472</v>
      </c>
      <c r="V24" s="24">
        <f t="shared" si="28"/>
        <v>4784</v>
      </c>
      <c r="W24" s="24">
        <f t="shared" si="21"/>
        <v>148304</v>
      </c>
      <c r="X24" s="24">
        <f t="shared" si="22"/>
        <v>45306.872</v>
      </c>
      <c r="Y24" s="27">
        <f t="shared" si="26"/>
        <v>4968</v>
      </c>
      <c r="Z24" s="27">
        <f t="shared" si="23"/>
        <v>154008</v>
      </c>
      <c r="AA24" s="28">
        <f t="shared" si="24"/>
        <v>47049.444</v>
      </c>
    </row>
    <row r="25" ht="20.1" customHeight="1" outlineLevel="2" spans="1:27">
      <c r="A25" s="11">
        <v>357</v>
      </c>
      <c r="B25" s="11" t="s">
        <v>72</v>
      </c>
      <c r="C25" s="11">
        <v>181</v>
      </c>
      <c r="D25" s="11" t="s">
        <v>62</v>
      </c>
      <c r="E25" s="11">
        <v>164115.86</v>
      </c>
      <c r="F25" s="11">
        <v>31</v>
      </c>
      <c r="G25" s="13">
        <v>5294</v>
      </c>
      <c r="H25" s="13">
        <f t="shared" si="15"/>
        <v>6352.8</v>
      </c>
      <c r="I25" s="11">
        <f>VLOOKUP(A25,[3]查询时间段分门店销售汇总!$D$1:$L$65536,9,FALSE)</f>
        <v>160608.33</v>
      </c>
      <c r="J25" s="11">
        <f>VLOOKUP(A25,[1]Sheet1!$C$3:$D$100,2,FALSE)</f>
        <v>24</v>
      </c>
      <c r="K25" s="15">
        <f t="shared" si="25"/>
        <v>6692</v>
      </c>
      <c r="L25" s="17">
        <v>6600</v>
      </c>
      <c r="M25" s="13">
        <f t="shared" si="16"/>
        <v>92</v>
      </c>
      <c r="N25" s="13">
        <f t="shared" si="17"/>
        <v>-1306</v>
      </c>
      <c r="O25" s="17">
        <v>6600</v>
      </c>
      <c r="P25" s="17">
        <f t="shared" si="18"/>
        <v>204600</v>
      </c>
      <c r="Q25" s="17">
        <f t="shared" si="19"/>
        <v>56060.4</v>
      </c>
      <c r="R25" s="21">
        <f t="shared" si="27"/>
        <v>0.246694370986022</v>
      </c>
      <c r="S25" s="22" t="s">
        <v>56</v>
      </c>
      <c r="T25" s="11">
        <v>95.41</v>
      </c>
      <c r="U25" s="23">
        <f t="shared" si="20"/>
        <v>2144.42930510429</v>
      </c>
      <c r="V25" s="24">
        <f t="shared" si="28"/>
        <v>6864</v>
      </c>
      <c r="W25" s="24">
        <f t="shared" si="21"/>
        <v>212784</v>
      </c>
      <c r="X25" s="24">
        <f t="shared" si="22"/>
        <v>58302.816</v>
      </c>
      <c r="Y25" s="27">
        <f t="shared" si="26"/>
        <v>7128</v>
      </c>
      <c r="Z25" s="27">
        <f t="shared" si="23"/>
        <v>220968</v>
      </c>
      <c r="AA25" s="28">
        <f t="shared" si="24"/>
        <v>60545.232</v>
      </c>
    </row>
    <row r="26" ht="20.1" customHeight="1" outlineLevel="2" spans="1:27">
      <c r="A26" s="11">
        <v>379</v>
      </c>
      <c r="B26" s="11" t="s">
        <v>73</v>
      </c>
      <c r="C26" s="11">
        <v>181</v>
      </c>
      <c r="D26" s="11" t="s">
        <v>62</v>
      </c>
      <c r="E26" s="11">
        <v>140491.36</v>
      </c>
      <c r="F26" s="11">
        <v>31</v>
      </c>
      <c r="G26" s="13">
        <v>4532</v>
      </c>
      <c r="H26" s="13">
        <f t="shared" si="15"/>
        <v>5438.4</v>
      </c>
      <c r="I26" s="11">
        <f>VLOOKUP(A26,[3]查询时间段分门店销售汇总!$D$1:$L$65536,9,FALSE)</f>
        <v>145219.99</v>
      </c>
      <c r="J26" s="11">
        <f>VLOOKUP(A26,[1]Sheet1!$C$3:$D$100,2,FALSE)</f>
        <v>24</v>
      </c>
      <c r="K26" s="15">
        <f t="shared" si="25"/>
        <v>6051</v>
      </c>
      <c r="L26" s="17">
        <v>6000</v>
      </c>
      <c r="M26" s="13">
        <f t="shared" si="16"/>
        <v>51</v>
      </c>
      <c r="N26" s="13">
        <f t="shared" si="17"/>
        <v>-1468</v>
      </c>
      <c r="O26" s="17">
        <v>6000</v>
      </c>
      <c r="P26" s="17">
        <f t="shared" si="18"/>
        <v>186000</v>
      </c>
      <c r="Q26" s="17">
        <f t="shared" si="19"/>
        <v>53326.2</v>
      </c>
      <c r="R26" s="21">
        <f t="shared" si="27"/>
        <v>0.323918799646955</v>
      </c>
      <c r="S26" s="22" t="s">
        <v>74</v>
      </c>
      <c r="T26" s="11">
        <v>67.16</v>
      </c>
      <c r="U26" s="23">
        <f t="shared" si="20"/>
        <v>2769.50565812984</v>
      </c>
      <c r="V26" s="24">
        <f t="shared" si="28"/>
        <v>6240</v>
      </c>
      <c r="W26" s="24">
        <f t="shared" si="21"/>
        <v>193440</v>
      </c>
      <c r="X26" s="24">
        <f t="shared" si="22"/>
        <v>55459.248</v>
      </c>
      <c r="Y26" s="27">
        <f t="shared" si="26"/>
        <v>6480</v>
      </c>
      <c r="Z26" s="27">
        <f t="shared" si="23"/>
        <v>200880</v>
      </c>
      <c r="AA26" s="28">
        <f t="shared" si="24"/>
        <v>57592.296</v>
      </c>
    </row>
    <row r="27" ht="20.1" customHeight="1" outlineLevel="2" spans="1:27">
      <c r="A27" s="11">
        <v>730</v>
      </c>
      <c r="B27" s="11" t="s">
        <v>75</v>
      </c>
      <c r="C27" s="11">
        <v>181</v>
      </c>
      <c r="D27" s="11" t="s">
        <v>62</v>
      </c>
      <c r="E27" s="11">
        <v>217174.6</v>
      </c>
      <c r="F27" s="11">
        <v>31</v>
      </c>
      <c r="G27" s="13">
        <v>7006</v>
      </c>
      <c r="H27" s="13">
        <f t="shared" si="15"/>
        <v>8407.2</v>
      </c>
      <c r="I27" s="11">
        <f>VLOOKUP(A27,[3]查询时间段分门店销售汇总!$D$1:$L$65536,9,FALSE)</f>
        <v>219909.21</v>
      </c>
      <c r="J27" s="11">
        <f>VLOOKUP(A27,[1]Sheet1!$C$3:$D$100,2,FALSE)</f>
        <v>24</v>
      </c>
      <c r="K27" s="15">
        <f t="shared" si="25"/>
        <v>9163</v>
      </c>
      <c r="L27" s="17">
        <v>9000</v>
      </c>
      <c r="M27" s="13">
        <f t="shared" si="16"/>
        <v>163</v>
      </c>
      <c r="N27" s="13">
        <f t="shared" si="17"/>
        <v>-1994</v>
      </c>
      <c r="O27" s="17">
        <v>9000</v>
      </c>
      <c r="P27" s="17">
        <f t="shared" si="18"/>
        <v>279000</v>
      </c>
      <c r="Q27" s="17">
        <f t="shared" si="19"/>
        <v>83421</v>
      </c>
      <c r="R27" s="21">
        <f t="shared" si="27"/>
        <v>0.284613188695404</v>
      </c>
      <c r="S27" s="22" t="s">
        <v>76</v>
      </c>
      <c r="T27" s="11">
        <v>90.04</v>
      </c>
      <c r="U27" s="23">
        <f t="shared" si="20"/>
        <v>3098.62283429587</v>
      </c>
      <c r="V27" s="24">
        <f t="shared" si="28"/>
        <v>9360</v>
      </c>
      <c r="W27" s="24">
        <f t="shared" si="21"/>
        <v>290160</v>
      </c>
      <c r="X27" s="24">
        <f t="shared" si="22"/>
        <v>86757.84</v>
      </c>
      <c r="Y27" s="27">
        <f t="shared" si="26"/>
        <v>9720</v>
      </c>
      <c r="Z27" s="27">
        <f t="shared" si="23"/>
        <v>301320</v>
      </c>
      <c r="AA27" s="28">
        <f t="shared" si="24"/>
        <v>90094.68</v>
      </c>
    </row>
    <row r="28" ht="20.1" customHeight="1" outlineLevel="2" spans="1:27">
      <c r="A28" s="11">
        <v>343</v>
      </c>
      <c r="B28" s="11" t="s">
        <v>77</v>
      </c>
      <c r="C28" s="11">
        <v>181</v>
      </c>
      <c r="D28" s="11" t="s">
        <v>62</v>
      </c>
      <c r="E28" s="11">
        <v>472511.37</v>
      </c>
      <c r="F28" s="11">
        <v>31</v>
      </c>
      <c r="G28" s="13">
        <v>15242</v>
      </c>
      <c r="H28" s="13">
        <f t="shared" si="15"/>
        <v>18290.4</v>
      </c>
      <c r="I28" s="11">
        <f>VLOOKUP(A28,[3]查询时间段分门店销售汇总!$D$1:$L$65536,9,FALSE)</f>
        <v>488464.93</v>
      </c>
      <c r="J28" s="11">
        <f>VLOOKUP(A28,[1]Sheet1!$C$3:$D$100,2,FALSE)</f>
        <v>24</v>
      </c>
      <c r="K28" s="15">
        <f t="shared" ref="K28:K42" si="29">ROUND(I28/J28,0)</f>
        <v>20353</v>
      </c>
      <c r="L28" s="17">
        <v>20000</v>
      </c>
      <c r="M28" s="13">
        <f t="shared" si="16"/>
        <v>353</v>
      </c>
      <c r="N28" s="13">
        <f t="shared" si="17"/>
        <v>-4758</v>
      </c>
      <c r="O28" s="17">
        <v>20000</v>
      </c>
      <c r="P28" s="17">
        <f t="shared" si="18"/>
        <v>620000</v>
      </c>
      <c r="Q28" s="17">
        <f t="shared" si="19"/>
        <v>176204</v>
      </c>
      <c r="R28" s="21">
        <f t="shared" si="27"/>
        <v>0.312163758037003</v>
      </c>
      <c r="S28" s="22" t="s">
        <v>78</v>
      </c>
      <c r="T28" s="11">
        <v>119.14</v>
      </c>
      <c r="U28" s="23">
        <f t="shared" si="20"/>
        <v>5203.96172570086</v>
      </c>
      <c r="V28" s="24">
        <f t="shared" si="28"/>
        <v>20600</v>
      </c>
      <c r="W28" s="24">
        <f t="shared" si="21"/>
        <v>638600</v>
      </c>
      <c r="X28" s="24">
        <f t="shared" si="22"/>
        <v>181490.12</v>
      </c>
      <c r="Y28" s="27">
        <f t="shared" ref="Y28:Y42" si="30">IF($O28&lt;=4000,$O28*1.12,IF($O28&lt;=10000,$O28*1.08,$O28*1.06))</f>
        <v>21200</v>
      </c>
      <c r="Z28" s="27">
        <f t="shared" si="23"/>
        <v>657200</v>
      </c>
      <c r="AA28" s="28">
        <f t="shared" si="24"/>
        <v>186776.24</v>
      </c>
    </row>
    <row r="29" ht="20.1" customHeight="1" outlineLevel="2" spans="1:27">
      <c r="A29" s="11">
        <v>339</v>
      </c>
      <c r="B29" s="11" t="s">
        <v>79</v>
      </c>
      <c r="C29" s="11">
        <v>181</v>
      </c>
      <c r="D29" s="11" t="s">
        <v>62</v>
      </c>
      <c r="E29" s="11">
        <v>125120.14</v>
      </c>
      <c r="F29" s="11">
        <v>31</v>
      </c>
      <c r="G29" s="13">
        <v>4036</v>
      </c>
      <c r="H29" s="13">
        <f t="shared" si="15"/>
        <v>4843.2</v>
      </c>
      <c r="I29" s="11">
        <f>VLOOKUP(A29,[3]查询时间段分门店销售汇总!$D$1:$L$65536,9,FALSE)</f>
        <v>92005.5</v>
      </c>
      <c r="J29" s="11">
        <f>VLOOKUP(A29,[1]Sheet1!$C$3:$D$100,2,FALSE)</f>
        <v>24</v>
      </c>
      <c r="K29" s="15">
        <f t="shared" si="29"/>
        <v>3834</v>
      </c>
      <c r="L29" s="17">
        <v>4200</v>
      </c>
      <c r="M29" s="13">
        <f t="shared" si="16"/>
        <v>-366</v>
      </c>
      <c r="N29" s="13">
        <f t="shared" si="17"/>
        <v>-164</v>
      </c>
      <c r="O29" s="17">
        <v>4200</v>
      </c>
      <c r="P29" s="17">
        <f t="shared" si="18"/>
        <v>130200</v>
      </c>
      <c r="Q29" s="17">
        <f t="shared" si="19"/>
        <v>39046.98</v>
      </c>
      <c r="R29" s="21">
        <f t="shared" si="27"/>
        <v>0.0406342913776016</v>
      </c>
      <c r="S29" s="22" t="s">
        <v>80</v>
      </c>
      <c r="T29" s="11">
        <v>78.48</v>
      </c>
      <c r="U29" s="23">
        <f t="shared" si="20"/>
        <v>1659.02140672783</v>
      </c>
      <c r="V29" s="24">
        <f t="shared" si="28"/>
        <v>4368</v>
      </c>
      <c r="W29" s="24">
        <f t="shared" si="21"/>
        <v>135408</v>
      </c>
      <c r="X29" s="24">
        <f t="shared" si="22"/>
        <v>40608.8592</v>
      </c>
      <c r="Y29" s="27">
        <f t="shared" si="30"/>
        <v>4536</v>
      </c>
      <c r="Z29" s="27">
        <f t="shared" si="23"/>
        <v>140616</v>
      </c>
      <c r="AA29" s="28">
        <f t="shared" si="24"/>
        <v>42170.7384</v>
      </c>
    </row>
    <row r="30" ht="20.1" customHeight="1" outlineLevel="2" spans="1:27">
      <c r="A30" s="11">
        <v>727</v>
      </c>
      <c r="B30" s="11" t="s">
        <v>81</v>
      </c>
      <c r="C30" s="11">
        <v>181</v>
      </c>
      <c r="D30" s="11" t="s">
        <v>62</v>
      </c>
      <c r="E30" s="11">
        <v>107708.32</v>
      </c>
      <c r="F30" s="11">
        <v>31</v>
      </c>
      <c r="G30" s="13">
        <v>3474</v>
      </c>
      <c r="H30" s="13">
        <f t="shared" si="15"/>
        <v>4168.8</v>
      </c>
      <c r="I30" s="11">
        <f>VLOOKUP(A30,[3]查询时间段分门店销售汇总!$D$1:$L$65536,9,FALSE)</f>
        <v>94237.06</v>
      </c>
      <c r="J30" s="11">
        <f>VLOOKUP(A30,[1]Sheet1!$C$3:$D$100,2,FALSE)</f>
        <v>24</v>
      </c>
      <c r="K30" s="15">
        <f t="shared" si="29"/>
        <v>3927</v>
      </c>
      <c r="L30" s="17">
        <v>4300</v>
      </c>
      <c r="M30" s="13">
        <f t="shared" si="16"/>
        <v>-373</v>
      </c>
      <c r="N30" s="13">
        <f t="shared" si="17"/>
        <v>-826</v>
      </c>
      <c r="O30" s="17">
        <v>4300</v>
      </c>
      <c r="P30" s="17">
        <f t="shared" si="18"/>
        <v>133300</v>
      </c>
      <c r="Q30" s="17">
        <f t="shared" si="19"/>
        <v>43229.19</v>
      </c>
      <c r="R30" s="21">
        <f t="shared" si="27"/>
        <v>0.237766263672999</v>
      </c>
      <c r="S30" s="22" t="s">
        <v>82</v>
      </c>
      <c r="T30" s="11">
        <v>57.49</v>
      </c>
      <c r="U30" s="23">
        <f t="shared" si="20"/>
        <v>2318.66411549835</v>
      </c>
      <c r="V30" s="24">
        <f t="shared" ref="V30:V42" si="31">IF($O30&lt;=4000,$O30*1.06,IF($O30&lt;=10000,$O30*1.04,$O30*1.03))</f>
        <v>4472</v>
      </c>
      <c r="W30" s="24">
        <f t="shared" si="21"/>
        <v>138632</v>
      </c>
      <c r="X30" s="24">
        <f t="shared" si="22"/>
        <v>44958.3576</v>
      </c>
      <c r="Y30" s="27">
        <f t="shared" si="30"/>
        <v>4644</v>
      </c>
      <c r="Z30" s="27">
        <f t="shared" si="23"/>
        <v>143964</v>
      </c>
      <c r="AA30" s="28">
        <f t="shared" si="24"/>
        <v>46687.5252</v>
      </c>
    </row>
    <row r="31" ht="20.1" customHeight="1" outlineLevel="2" spans="1:27">
      <c r="A31" s="11">
        <v>741</v>
      </c>
      <c r="B31" s="11" t="s">
        <v>83</v>
      </c>
      <c r="C31" s="11">
        <v>181</v>
      </c>
      <c r="D31" s="11" t="s">
        <v>62</v>
      </c>
      <c r="E31" s="11">
        <v>66197.28</v>
      </c>
      <c r="F31" s="11">
        <v>31</v>
      </c>
      <c r="G31" s="13">
        <v>2135</v>
      </c>
      <c r="H31" s="13">
        <f t="shared" si="15"/>
        <v>2562</v>
      </c>
      <c r="I31" s="11">
        <f>VLOOKUP(A31,[3]查询时间段分门店销售汇总!$D$1:$L$65536,9,FALSE)</f>
        <v>57279.33</v>
      </c>
      <c r="J31" s="11">
        <f>VLOOKUP(A31,[1]Sheet1!$C$3:$D$100,2,FALSE)</f>
        <v>24</v>
      </c>
      <c r="K31" s="15">
        <f t="shared" si="29"/>
        <v>2387</v>
      </c>
      <c r="L31" s="17">
        <v>3000</v>
      </c>
      <c r="M31" s="13">
        <f t="shared" si="16"/>
        <v>-613</v>
      </c>
      <c r="N31" s="13">
        <f t="shared" si="17"/>
        <v>-865</v>
      </c>
      <c r="O31" s="17">
        <v>3000</v>
      </c>
      <c r="P31" s="17">
        <f t="shared" si="18"/>
        <v>93000</v>
      </c>
      <c r="Q31" s="17">
        <f t="shared" si="19"/>
        <v>25556.4</v>
      </c>
      <c r="R31" s="21">
        <f t="shared" si="27"/>
        <v>0.405152224824356</v>
      </c>
      <c r="S31" s="22" t="s">
        <v>84</v>
      </c>
      <c r="T31" s="11">
        <v>64.05</v>
      </c>
      <c r="U31" s="23">
        <f t="shared" si="20"/>
        <v>1451.9906323185</v>
      </c>
      <c r="V31" s="24">
        <f t="shared" si="31"/>
        <v>3180</v>
      </c>
      <c r="W31" s="24">
        <f t="shared" si="21"/>
        <v>98580</v>
      </c>
      <c r="X31" s="24">
        <f t="shared" si="22"/>
        <v>27089.784</v>
      </c>
      <c r="Y31" s="27">
        <f t="shared" si="30"/>
        <v>3360</v>
      </c>
      <c r="Z31" s="27">
        <f t="shared" si="23"/>
        <v>104160</v>
      </c>
      <c r="AA31" s="28">
        <f t="shared" si="24"/>
        <v>28623.168</v>
      </c>
    </row>
    <row r="32" ht="20.1" customHeight="1" outlineLevel="2" spans="1:27">
      <c r="A32" s="11">
        <v>745</v>
      </c>
      <c r="B32" s="11" t="s">
        <v>85</v>
      </c>
      <c r="C32" s="11">
        <v>181</v>
      </c>
      <c r="D32" s="11" t="s">
        <v>62</v>
      </c>
      <c r="E32" s="11">
        <v>138444.36</v>
      </c>
      <c r="F32" s="11">
        <v>31</v>
      </c>
      <c r="G32" s="13">
        <v>4466</v>
      </c>
      <c r="H32" s="13">
        <f t="shared" si="15"/>
        <v>5359.2</v>
      </c>
      <c r="I32" s="11">
        <f>VLOOKUP(A32,[3]查询时间段分门店销售汇总!$D$1:$L$65536,9,FALSE)</f>
        <v>106499.62</v>
      </c>
      <c r="J32" s="11">
        <f>VLOOKUP(A32,[1]Sheet1!$C$3:$D$100,2,FALSE)</f>
        <v>24</v>
      </c>
      <c r="K32" s="15">
        <f t="shared" si="29"/>
        <v>4437</v>
      </c>
      <c r="L32" s="17">
        <v>5000</v>
      </c>
      <c r="M32" s="13">
        <f t="shared" si="16"/>
        <v>-563</v>
      </c>
      <c r="N32" s="13">
        <f t="shared" si="17"/>
        <v>-534</v>
      </c>
      <c r="O32" s="17">
        <v>5000</v>
      </c>
      <c r="P32" s="17">
        <f t="shared" si="18"/>
        <v>155000</v>
      </c>
      <c r="Q32" s="17">
        <f t="shared" si="19"/>
        <v>49848</v>
      </c>
      <c r="R32" s="21">
        <f t="shared" si="27"/>
        <v>0.119570085087326</v>
      </c>
      <c r="S32" s="22" t="s">
        <v>86</v>
      </c>
      <c r="T32" s="11">
        <v>69.98</v>
      </c>
      <c r="U32" s="23">
        <f t="shared" si="20"/>
        <v>2214.91854815662</v>
      </c>
      <c r="V32" s="24">
        <f t="shared" si="31"/>
        <v>5200</v>
      </c>
      <c r="W32" s="24">
        <f t="shared" si="21"/>
        <v>161200</v>
      </c>
      <c r="X32" s="24">
        <f t="shared" si="22"/>
        <v>51841.92</v>
      </c>
      <c r="Y32" s="27">
        <f t="shared" si="30"/>
        <v>5400</v>
      </c>
      <c r="Z32" s="27">
        <f t="shared" si="23"/>
        <v>167400</v>
      </c>
      <c r="AA32" s="28">
        <f t="shared" si="24"/>
        <v>53835.84</v>
      </c>
    </row>
    <row r="33" ht="20.1" customHeight="1" outlineLevel="2" spans="1:27">
      <c r="A33" s="11">
        <v>359</v>
      </c>
      <c r="B33" s="11" t="s">
        <v>87</v>
      </c>
      <c r="C33" s="11">
        <v>181</v>
      </c>
      <c r="D33" s="11" t="s">
        <v>62</v>
      </c>
      <c r="E33" s="11">
        <v>187152.41</v>
      </c>
      <c r="F33" s="11">
        <v>31</v>
      </c>
      <c r="G33" s="13">
        <v>6037</v>
      </c>
      <c r="H33" s="13">
        <f t="shared" si="15"/>
        <v>7244.4</v>
      </c>
      <c r="I33" s="11">
        <f>VLOOKUP(A33,[3]查询时间段分门店销售汇总!$D$1:$L$65536,9,FALSE)</f>
        <v>205370.77</v>
      </c>
      <c r="J33" s="11">
        <f>VLOOKUP(A33,[1]Sheet1!$C$3:$D$100,2,FALSE)</f>
        <v>24</v>
      </c>
      <c r="K33" s="15">
        <f t="shared" si="29"/>
        <v>8557</v>
      </c>
      <c r="L33" s="17">
        <v>9000</v>
      </c>
      <c r="M33" s="13">
        <f t="shared" si="16"/>
        <v>-443</v>
      </c>
      <c r="N33" s="13">
        <f t="shared" si="17"/>
        <v>-2963</v>
      </c>
      <c r="O33" s="17">
        <v>9000</v>
      </c>
      <c r="P33" s="17">
        <f t="shared" si="18"/>
        <v>279000</v>
      </c>
      <c r="Q33" s="17">
        <f t="shared" si="19"/>
        <v>92321.1</v>
      </c>
      <c r="R33" s="21">
        <f t="shared" si="27"/>
        <v>0.490806692065596</v>
      </c>
      <c r="S33" s="22" t="s">
        <v>88</v>
      </c>
      <c r="T33" s="11">
        <v>66.53</v>
      </c>
      <c r="U33" s="23">
        <f t="shared" si="20"/>
        <v>4193.59687359086</v>
      </c>
      <c r="V33" s="24">
        <f t="shared" si="31"/>
        <v>9360</v>
      </c>
      <c r="W33" s="24">
        <f t="shared" si="21"/>
        <v>290160</v>
      </c>
      <c r="X33" s="24">
        <f t="shared" si="22"/>
        <v>96013.944</v>
      </c>
      <c r="Y33" s="27">
        <f t="shared" si="30"/>
        <v>9720</v>
      </c>
      <c r="Z33" s="27">
        <f t="shared" si="23"/>
        <v>301320</v>
      </c>
      <c r="AA33" s="28">
        <f t="shared" si="24"/>
        <v>99706.788</v>
      </c>
    </row>
    <row r="34" ht="20.1" customHeight="1" outlineLevel="2" spans="1:27">
      <c r="A34" s="11">
        <v>726</v>
      </c>
      <c r="B34" s="11" t="s">
        <v>89</v>
      </c>
      <c r="C34" s="11">
        <v>181</v>
      </c>
      <c r="D34" s="11" t="s">
        <v>62</v>
      </c>
      <c r="E34" s="11">
        <v>234366.15</v>
      </c>
      <c r="F34" s="11">
        <v>31</v>
      </c>
      <c r="G34" s="13">
        <v>7560</v>
      </c>
      <c r="H34" s="13">
        <f t="shared" si="15"/>
        <v>9072</v>
      </c>
      <c r="I34" s="11">
        <f>VLOOKUP(A34,[3]查询时间段分门店销售汇总!$D$1:$L$65536,9,FALSE)</f>
        <v>204506.24</v>
      </c>
      <c r="J34" s="11">
        <f>VLOOKUP(A34,[1]Sheet1!$C$3:$D$100,2,FALSE)</f>
        <v>24</v>
      </c>
      <c r="K34" s="15">
        <f t="shared" si="29"/>
        <v>8521</v>
      </c>
      <c r="L34" s="17">
        <v>9000</v>
      </c>
      <c r="M34" s="13">
        <f t="shared" si="16"/>
        <v>-479</v>
      </c>
      <c r="N34" s="13">
        <f t="shared" si="17"/>
        <v>-1440</v>
      </c>
      <c r="O34" s="17">
        <v>9000</v>
      </c>
      <c r="P34" s="17">
        <f t="shared" si="18"/>
        <v>279000</v>
      </c>
      <c r="Q34" s="17">
        <f t="shared" si="19"/>
        <v>90898.2</v>
      </c>
      <c r="R34" s="21">
        <f t="shared" si="27"/>
        <v>0.19047619047619</v>
      </c>
      <c r="S34" s="22" t="s">
        <v>90</v>
      </c>
      <c r="T34" s="11">
        <v>73.43</v>
      </c>
      <c r="U34" s="23">
        <f t="shared" si="20"/>
        <v>3799.53697398883</v>
      </c>
      <c r="V34" s="24">
        <f t="shared" si="31"/>
        <v>9360</v>
      </c>
      <c r="W34" s="24">
        <f t="shared" si="21"/>
        <v>290160</v>
      </c>
      <c r="X34" s="24">
        <f t="shared" si="22"/>
        <v>94534.128</v>
      </c>
      <c r="Y34" s="27">
        <f t="shared" si="30"/>
        <v>9720</v>
      </c>
      <c r="Z34" s="27">
        <f t="shared" si="23"/>
        <v>301320</v>
      </c>
      <c r="AA34" s="28">
        <f t="shared" si="24"/>
        <v>98170.056</v>
      </c>
    </row>
    <row r="35" ht="20.1" customHeight="1" outlineLevel="2" spans="1:27">
      <c r="A35" s="11">
        <v>582</v>
      </c>
      <c r="B35" s="11" t="s">
        <v>91</v>
      </c>
      <c r="C35" s="11">
        <v>181</v>
      </c>
      <c r="D35" s="11" t="s">
        <v>62</v>
      </c>
      <c r="E35" s="11">
        <v>521046.23</v>
      </c>
      <c r="F35" s="11">
        <v>31</v>
      </c>
      <c r="G35" s="13">
        <v>16808</v>
      </c>
      <c r="H35" s="13">
        <f t="shared" si="15"/>
        <v>20169.6</v>
      </c>
      <c r="I35" s="11">
        <f>VLOOKUP(A35,[3]查询时间段分门店销售汇总!$D$1:$L$65536,9,FALSE)</f>
        <v>590773.29</v>
      </c>
      <c r="J35" s="11">
        <f>VLOOKUP(A35,[1]Sheet1!$C$3:$D$100,2,FALSE)</f>
        <v>24</v>
      </c>
      <c r="K35" s="15">
        <f t="shared" si="29"/>
        <v>24616</v>
      </c>
      <c r="L35" s="17">
        <v>25000</v>
      </c>
      <c r="M35" s="13">
        <f t="shared" si="16"/>
        <v>-384</v>
      </c>
      <c r="N35" s="13">
        <f t="shared" si="17"/>
        <v>-8192</v>
      </c>
      <c r="O35" s="17">
        <v>25000</v>
      </c>
      <c r="P35" s="17">
        <f t="shared" si="18"/>
        <v>775000</v>
      </c>
      <c r="Q35" s="17">
        <f t="shared" si="19"/>
        <v>196772.5</v>
      </c>
      <c r="R35" s="21">
        <f t="shared" si="27"/>
        <v>0.487386958591147</v>
      </c>
      <c r="S35" s="22" t="s">
        <v>92</v>
      </c>
      <c r="T35" s="11">
        <v>126.72</v>
      </c>
      <c r="U35" s="23">
        <f t="shared" si="20"/>
        <v>6115.84595959596</v>
      </c>
      <c r="V35" s="24">
        <f t="shared" si="31"/>
        <v>25750</v>
      </c>
      <c r="W35" s="24">
        <f t="shared" si="21"/>
        <v>798250</v>
      </c>
      <c r="X35" s="24">
        <f t="shared" si="22"/>
        <v>202675.675</v>
      </c>
      <c r="Y35" s="27">
        <f t="shared" si="30"/>
        <v>26500</v>
      </c>
      <c r="Z35" s="27">
        <f t="shared" si="23"/>
        <v>821500</v>
      </c>
      <c r="AA35" s="28">
        <f t="shared" si="24"/>
        <v>208578.85</v>
      </c>
    </row>
    <row r="36" ht="20.1" customHeight="1" outlineLevel="2" spans="1:27">
      <c r="A36" s="11">
        <v>347</v>
      </c>
      <c r="B36" s="11" t="s">
        <v>93</v>
      </c>
      <c r="C36" s="11">
        <v>181</v>
      </c>
      <c r="D36" s="11" t="s">
        <v>62</v>
      </c>
      <c r="E36" s="11">
        <v>130657.17</v>
      </c>
      <c r="F36" s="11">
        <v>31</v>
      </c>
      <c r="G36" s="13">
        <v>4215</v>
      </c>
      <c r="H36" s="13">
        <f t="shared" si="15"/>
        <v>5058</v>
      </c>
      <c r="I36" s="11">
        <f>VLOOKUP(A36,[3]查询时间段分门店销售汇总!$D$1:$L$65536,9,FALSE)</f>
        <v>118177.94</v>
      </c>
      <c r="J36" s="11">
        <f>VLOOKUP(A36,[1]Sheet1!$C$3:$D$100,2,FALSE)</f>
        <v>24</v>
      </c>
      <c r="K36" s="15">
        <f t="shared" si="29"/>
        <v>4924</v>
      </c>
      <c r="L36" s="17">
        <v>5000</v>
      </c>
      <c r="M36" s="13">
        <f t="shared" si="16"/>
        <v>-76</v>
      </c>
      <c r="N36" s="13">
        <f t="shared" si="17"/>
        <v>-785</v>
      </c>
      <c r="O36" s="17">
        <v>5000</v>
      </c>
      <c r="P36" s="17">
        <f t="shared" si="18"/>
        <v>155000</v>
      </c>
      <c r="Q36" s="17">
        <f t="shared" si="19"/>
        <v>49848</v>
      </c>
      <c r="R36" s="21">
        <f t="shared" si="27"/>
        <v>0.186239620403321</v>
      </c>
      <c r="S36" s="22" t="s">
        <v>86</v>
      </c>
      <c r="T36" s="11">
        <v>76.78</v>
      </c>
      <c r="U36" s="23">
        <f t="shared" si="20"/>
        <v>2018.7548840844</v>
      </c>
      <c r="V36" s="24">
        <f t="shared" si="31"/>
        <v>5200</v>
      </c>
      <c r="W36" s="24">
        <f t="shared" si="21"/>
        <v>161200</v>
      </c>
      <c r="X36" s="24">
        <f t="shared" si="22"/>
        <v>51841.92</v>
      </c>
      <c r="Y36" s="27">
        <f t="shared" si="30"/>
        <v>5400</v>
      </c>
      <c r="Z36" s="27">
        <f t="shared" si="23"/>
        <v>167400</v>
      </c>
      <c r="AA36" s="28">
        <f t="shared" si="24"/>
        <v>53835.84</v>
      </c>
    </row>
    <row r="37" ht="20.1" customHeight="1" outlineLevel="2" spans="1:27">
      <c r="A37" s="11">
        <v>365</v>
      </c>
      <c r="B37" s="11" t="s">
        <v>94</v>
      </c>
      <c r="C37" s="11">
        <v>181</v>
      </c>
      <c r="D37" s="11" t="s">
        <v>62</v>
      </c>
      <c r="E37" s="11">
        <v>239688.57</v>
      </c>
      <c r="F37" s="11">
        <v>31</v>
      </c>
      <c r="G37" s="13">
        <v>7732</v>
      </c>
      <c r="H37" s="13">
        <f t="shared" si="15"/>
        <v>9278.4</v>
      </c>
      <c r="I37" s="11">
        <f>VLOOKUP(A37,[3]查询时间段分门店销售汇总!$D$1:$L$65536,9,FALSE)</f>
        <v>201959.48</v>
      </c>
      <c r="J37" s="11">
        <f>VLOOKUP(A37,[1]Sheet1!$C$3:$D$100,2,FALSE)</f>
        <v>24</v>
      </c>
      <c r="K37" s="15">
        <f t="shared" si="29"/>
        <v>8415</v>
      </c>
      <c r="L37" s="17">
        <v>9800</v>
      </c>
      <c r="M37" s="13">
        <f t="shared" si="16"/>
        <v>-1385</v>
      </c>
      <c r="N37" s="13">
        <f t="shared" si="17"/>
        <v>-2068</v>
      </c>
      <c r="O37" s="17">
        <v>9800</v>
      </c>
      <c r="P37" s="17">
        <f t="shared" si="18"/>
        <v>303800</v>
      </c>
      <c r="Q37" s="17">
        <f t="shared" si="19"/>
        <v>98552.72</v>
      </c>
      <c r="R37" s="21">
        <f t="shared" si="27"/>
        <v>0.267459906880497</v>
      </c>
      <c r="S37" s="22" t="s">
        <v>95</v>
      </c>
      <c r="T37" s="11">
        <v>75.33</v>
      </c>
      <c r="U37" s="23">
        <f t="shared" si="20"/>
        <v>4032.92181069959</v>
      </c>
      <c r="V37" s="24">
        <f t="shared" si="31"/>
        <v>10192</v>
      </c>
      <c r="W37" s="24">
        <f t="shared" si="21"/>
        <v>315952</v>
      </c>
      <c r="X37" s="24">
        <f t="shared" si="22"/>
        <v>102494.8288</v>
      </c>
      <c r="Y37" s="27">
        <f t="shared" si="30"/>
        <v>10584</v>
      </c>
      <c r="Z37" s="27">
        <f t="shared" si="23"/>
        <v>328104</v>
      </c>
      <c r="AA37" s="28">
        <f t="shared" si="24"/>
        <v>106436.9376</v>
      </c>
    </row>
    <row r="38" ht="20.1" customHeight="1" outlineLevel="2" spans="1:27">
      <c r="A38" s="13">
        <v>585</v>
      </c>
      <c r="B38" s="11" t="s">
        <v>96</v>
      </c>
      <c r="C38" s="13">
        <v>181</v>
      </c>
      <c r="D38" s="11" t="s">
        <v>62</v>
      </c>
      <c r="E38" s="11">
        <v>261368.73</v>
      </c>
      <c r="F38" s="11">
        <v>31</v>
      </c>
      <c r="G38" s="13">
        <v>8431</v>
      </c>
      <c r="H38" s="13">
        <f t="shared" si="15"/>
        <v>10117.2</v>
      </c>
      <c r="I38" s="11">
        <f>VLOOKUP(A38,[3]查询时间段分门店销售汇总!$D$1:$L$65536,9,FALSE)</f>
        <v>117907.02</v>
      </c>
      <c r="J38" s="11">
        <f>VLOOKUP(A38,[1]Sheet1!$C$3:$D$100,2,FALSE)</f>
        <v>24</v>
      </c>
      <c r="K38" s="15">
        <f t="shared" si="29"/>
        <v>4913</v>
      </c>
      <c r="L38" s="17">
        <v>9600</v>
      </c>
      <c r="M38" s="13">
        <f t="shared" si="16"/>
        <v>-4687</v>
      </c>
      <c r="N38" s="13">
        <f t="shared" si="17"/>
        <v>-1169</v>
      </c>
      <c r="O38" s="17">
        <v>9600</v>
      </c>
      <c r="P38" s="17">
        <f t="shared" si="18"/>
        <v>297600</v>
      </c>
      <c r="Q38" s="17">
        <f t="shared" si="19"/>
        <v>93476.16</v>
      </c>
      <c r="R38" s="21">
        <f t="shared" si="27"/>
        <v>0.138654963823983</v>
      </c>
      <c r="S38" s="22" t="s">
        <v>97</v>
      </c>
      <c r="T38" s="11">
        <v>79.44</v>
      </c>
      <c r="U38" s="23">
        <f t="shared" si="20"/>
        <v>3746.22356495468</v>
      </c>
      <c r="V38" s="24">
        <f t="shared" si="31"/>
        <v>9984</v>
      </c>
      <c r="W38" s="24">
        <f t="shared" si="21"/>
        <v>309504</v>
      </c>
      <c r="X38" s="24">
        <f t="shared" si="22"/>
        <v>97215.2064</v>
      </c>
      <c r="Y38" s="27">
        <f t="shared" si="30"/>
        <v>10368</v>
      </c>
      <c r="Z38" s="27">
        <f t="shared" si="23"/>
        <v>321408</v>
      </c>
      <c r="AA38" s="28">
        <f t="shared" si="24"/>
        <v>100954.2528</v>
      </c>
    </row>
    <row r="39" ht="20.1" customHeight="1" outlineLevel="1" spans="1:27">
      <c r="A39" s="13"/>
      <c r="B39" s="11"/>
      <c r="C39" s="29" t="s">
        <v>98</v>
      </c>
      <c r="D39" s="11"/>
      <c r="E39" s="11"/>
      <c r="F39" s="11"/>
      <c r="G39" s="13"/>
      <c r="H39" s="13"/>
      <c r="I39" s="11"/>
      <c r="J39" s="11"/>
      <c r="K39" s="15"/>
      <c r="L39" s="17"/>
      <c r="M39" s="13"/>
      <c r="N39" s="13"/>
      <c r="O39" s="17"/>
      <c r="P39" s="17"/>
      <c r="Q39" s="17"/>
      <c r="R39" s="21"/>
      <c r="S39" s="22"/>
      <c r="T39" s="11"/>
      <c r="U39" s="23"/>
      <c r="V39" s="24"/>
      <c r="W39" s="24"/>
      <c r="X39" s="24"/>
      <c r="Y39" s="27"/>
      <c r="Z39" s="27"/>
      <c r="AA39" s="28">
        <f>SUBTOTAL(9,AA19:AA38)</f>
        <v>1627270.3396</v>
      </c>
    </row>
    <row r="40" ht="20.1" customHeight="1" outlineLevel="2" spans="1:27">
      <c r="A40" s="11">
        <v>102934</v>
      </c>
      <c r="B40" s="11" t="s">
        <v>99</v>
      </c>
      <c r="C40" s="11"/>
      <c r="D40" s="11" t="s">
        <v>62</v>
      </c>
      <c r="E40" s="11"/>
      <c r="F40" s="11"/>
      <c r="G40" s="13"/>
      <c r="H40" s="13">
        <f>G40*1.2</f>
        <v>0</v>
      </c>
      <c r="I40" s="11">
        <f>VLOOKUP(A40,[3]查询时间段分门店销售汇总!$D$1:$L$65536,9,FALSE)</f>
        <v>62183.45</v>
      </c>
      <c r="J40" s="11">
        <f>VLOOKUP(A40,[1]Sheet1!$C$3:$D$100,2,FALSE)</f>
        <v>24</v>
      </c>
      <c r="K40" s="15">
        <f>ROUND(I40/J40,0)</f>
        <v>2591</v>
      </c>
      <c r="L40" s="17">
        <v>3500</v>
      </c>
      <c r="M40" s="13">
        <f>K40-L40</f>
        <v>-909</v>
      </c>
      <c r="N40" s="13">
        <f>G40-L40</f>
        <v>-3500</v>
      </c>
      <c r="O40" s="18">
        <v>4600</v>
      </c>
      <c r="P40" s="18">
        <f>O40*31</f>
        <v>142600</v>
      </c>
      <c r="Q40" s="18">
        <f>P40*S40</f>
        <v>44206</v>
      </c>
      <c r="R40" s="25"/>
      <c r="S40" s="22">
        <v>0.31</v>
      </c>
      <c r="T40" s="11" t="e">
        <f>VLOOKUP(A$1:A$65483,[2]查询时间段分门店销售汇总!$A:$I,8,0)</f>
        <v>#N/A</v>
      </c>
      <c r="U40" s="23">
        <v>0</v>
      </c>
      <c r="V40" s="24">
        <f>IF($O40&lt;=4000,$O40*1.06,IF($O40&lt;=10000,$O40*1.04,$O40*1.03))</f>
        <v>4784</v>
      </c>
      <c r="W40" s="24">
        <f>V40*31</f>
        <v>148304</v>
      </c>
      <c r="X40" s="24">
        <f>W40*S40</f>
        <v>45974.24</v>
      </c>
      <c r="Y40" s="27">
        <f>IF($O40&lt;=4000,$O40*1.12,IF($O40&lt;=10000,$O40*1.08,$O40*1.06))</f>
        <v>4968</v>
      </c>
      <c r="Z40" s="27">
        <f>Y40*31</f>
        <v>154008</v>
      </c>
      <c r="AA40" s="28">
        <f>Z40*S40</f>
        <v>47742.48</v>
      </c>
    </row>
    <row r="41" ht="20.1" customHeight="1" outlineLevel="2" spans="1:27">
      <c r="A41" s="11">
        <v>103198</v>
      </c>
      <c r="B41" s="11" t="s">
        <v>100</v>
      </c>
      <c r="C41" s="11"/>
      <c r="D41" s="11" t="s">
        <v>62</v>
      </c>
      <c r="E41" s="11"/>
      <c r="F41" s="11"/>
      <c r="G41" s="13"/>
      <c r="H41" s="13"/>
      <c r="I41" s="11"/>
      <c r="J41" s="11">
        <f>VLOOKUP(A41,[1]Sheet1!$C$3:$D$100,2,FALSE)</f>
        <v>24</v>
      </c>
      <c r="K41" s="15">
        <f>ROUND(I41/J41,0)</f>
        <v>0</v>
      </c>
      <c r="L41" s="17">
        <v>3000</v>
      </c>
      <c r="M41" s="13">
        <f>K41-L41</f>
        <v>-3000</v>
      </c>
      <c r="N41" s="13">
        <f>G41-L41</f>
        <v>-3000</v>
      </c>
      <c r="O41" s="18">
        <v>4000</v>
      </c>
      <c r="P41" s="18">
        <f>O41*31</f>
        <v>124000</v>
      </c>
      <c r="Q41" s="18">
        <f>P41*S41</f>
        <v>38440</v>
      </c>
      <c r="R41" s="25"/>
      <c r="S41" s="22">
        <v>0.31</v>
      </c>
      <c r="T41" s="11"/>
      <c r="U41" s="23"/>
      <c r="V41" s="24">
        <f>IF($O41&lt;=4000,$O41*1.06,IF($O41&lt;=10000,$O41*1.04,$O41*1.03))</f>
        <v>4240</v>
      </c>
      <c r="W41" s="24">
        <f>V41*31</f>
        <v>131440</v>
      </c>
      <c r="X41" s="24">
        <f>W41*S41</f>
        <v>40746.4</v>
      </c>
      <c r="Y41" s="27">
        <f>IF($O41&lt;=4000,$O41*1.12,IF($O41&lt;=10000,$O41*1.08,$O41*1.06))</f>
        <v>4480</v>
      </c>
      <c r="Z41" s="27">
        <f>Y41*31</f>
        <v>138880</v>
      </c>
      <c r="AA41" s="28">
        <f>Z41*S41</f>
        <v>43052.8</v>
      </c>
    </row>
    <row r="42" ht="20.1" customHeight="1" outlineLevel="2" spans="1:27">
      <c r="A42" s="13">
        <v>102565</v>
      </c>
      <c r="B42" s="11" t="s">
        <v>101</v>
      </c>
      <c r="C42" s="13"/>
      <c r="D42" s="11" t="s">
        <v>62</v>
      </c>
      <c r="E42" s="11"/>
      <c r="F42" s="11"/>
      <c r="G42" s="13"/>
      <c r="H42" s="13">
        <f>G42*1.2</f>
        <v>0</v>
      </c>
      <c r="I42" s="11">
        <f>VLOOKUP(A42,[3]查询时间段分门店销售汇总!$D$1:$L$65536,9,FALSE)</f>
        <v>88650.52</v>
      </c>
      <c r="J42" s="11">
        <f>VLOOKUP(A42,[1]Sheet1!$C$3:$D$100,2,FALSE)</f>
        <v>24</v>
      </c>
      <c r="K42" s="15">
        <f>ROUND(I42/J42,0)</f>
        <v>3694</v>
      </c>
      <c r="L42" s="17">
        <v>3000</v>
      </c>
      <c r="M42" s="13">
        <f>K42-L42</f>
        <v>694</v>
      </c>
      <c r="N42" s="13">
        <f>G42-L42</f>
        <v>-3000</v>
      </c>
      <c r="O42" s="18">
        <v>3500</v>
      </c>
      <c r="P42" s="18">
        <f>O42*31</f>
        <v>108500</v>
      </c>
      <c r="Q42" s="18">
        <f>P42*S42</f>
        <v>33635</v>
      </c>
      <c r="R42" s="25"/>
      <c r="S42" s="22">
        <v>0.31</v>
      </c>
      <c r="T42" s="11" t="e">
        <f>VLOOKUP(A$1:A$65483,[2]查询时间段分门店销售汇总!$A:$I,8,0)</f>
        <v>#N/A</v>
      </c>
      <c r="U42" s="23">
        <v>0</v>
      </c>
      <c r="V42" s="24">
        <f>IF($O42&lt;=4000,$O42*1.06,IF($O42&lt;=10000,$O42*1.04,$O42*1.03))</f>
        <v>3710</v>
      </c>
      <c r="W42" s="24">
        <f>V42*31</f>
        <v>115010</v>
      </c>
      <c r="X42" s="24">
        <f>W42*S42</f>
        <v>35653.1</v>
      </c>
      <c r="Y42" s="27">
        <f>IF($O42&lt;=4000,$O42*1.12,IF($O42&lt;=10000,$O42*1.08,$O42*1.06))</f>
        <v>3920</v>
      </c>
      <c r="Z42" s="27">
        <f>Y42*31</f>
        <v>121520</v>
      </c>
      <c r="AA42" s="28">
        <f>Z42*S42</f>
        <v>37671.2</v>
      </c>
    </row>
    <row r="43" ht="20.1" customHeight="1" outlineLevel="1" spans="1:27">
      <c r="A43" s="13"/>
      <c r="B43" s="11"/>
      <c r="C43" s="29" t="s">
        <v>27</v>
      </c>
      <c r="D43" s="11"/>
      <c r="E43" s="11"/>
      <c r="F43" s="11"/>
      <c r="G43" s="13"/>
      <c r="H43" s="13"/>
      <c r="I43" s="11"/>
      <c r="J43" s="11"/>
      <c r="K43" s="15"/>
      <c r="L43" s="17"/>
      <c r="M43" s="13"/>
      <c r="N43" s="13"/>
      <c r="O43" s="18"/>
      <c r="P43" s="18"/>
      <c r="Q43" s="18"/>
      <c r="R43" s="25"/>
      <c r="S43" s="22"/>
      <c r="T43" s="11"/>
      <c r="U43" s="23"/>
      <c r="V43" s="24"/>
      <c r="W43" s="24"/>
      <c r="X43" s="24"/>
      <c r="Y43" s="27"/>
      <c r="Z43" s="27"/>
      <c r="AA43" s="28">
        <f>SUBTOTAL(9,AA40:AA42)</f>
        <v>128466.48</v>
      </c>
    </row>
    <row r="44" ht="18.95" customHeight="1" spans="1:27">
      <c r="A44" s="13"/>
      <c r="B44" s="13"/>
      <c r="C44" s="13"/>
      <c r="D44" s="11"/>
      <c r="E44" s="11"/>
      <c r="F44" s="11"/>
      <c r="G44" s="13"/>
      <c r="H44" s="13"/>
      <c r="I44" s="13"/>
      <c r="J44" s="13"/>
      <c r="K44" s="13"/>
      <c r="L44" s="17"/>
      <c r="M44" s="13"/>
      <c r="N44" s="13"/>
      <c r="O44" s="17"/>
      <c r="P44" s="17"/>
      <c r="Q44" s="17"/>
      <c r="R44" s="17"/>
      <c r="S44" s="30"/>
      <c r="T44" s="13"/>
      <c r="U44" s="13"/>
      <c r="V44" s="24"/>
      <c r="W44" s="24"/>
      <c r="X44" s="24"/>
      <c r="Y44" s="31"/>
      <c r="Z44" s="31"/>
      <c r="AA44" s="32"/>
    </row>
  </sheetData>
  <sortState ref="A2:AD98">
    <sortCondition ref="D2:D94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F11" sqref="F11"/>
    </sheetView>
  </sheetViews>
  <sheetFormatPr defaultColWidth="9" defaultRowHeight="13.5" outlineLevelRow="2"/>
  <cols>
    <col min="3" max="3" width="9.25"/>
    <col min="5" max="5" width="9.25"/>
    <col min="8" max="8" width="9.25"/>
  </cols>
  <sheetData>
    <row r="1" ht="17.1" customHeight="1" spans="1:9">
      <c r="A1" s="33" t="s">
        <v>102</v>
      </c>
      <c r="B1" s="34"/>
      <c r="C1" s="35"/>
      <c r="D1" s="36" t="s">
        <v>103</v>
      </c>
      <c r="E1" s="36"/>
      <c r="F1" s="36"/>
      <c r="G1" s="37" t="s">
        <v>104</v>
      </c>
      <c r="H1" s="37"/>
      <c r="I1" s="37"/>
    </row>
    <row r="2" ht="22.5" spans="1:9">
      <c r="A2" s="38" t="s">
        <v>105</v>
      </c>
      <c r="B2" s="38" t="s">
        <v>106</v>
      </c>
      <c r="C2" s="38" t="s">
        <v>107</v>
      </c>
      <c r="D2" s="39" t="s">
        <v>105</v>
      </c>
      <c r="E2" s="39" t="s">
        <v>108</v>
      </c>
      <c r="F2" s="39" t="s">
        <v>109</v>
      </c>
      <c r="G2" s="40" t="s">
        <v>105</v>
      </c>
      <c r="H2" s="40" t="s">
        <v>108</v>
      </c>
      <c r="I2" s="40" t="s">
        <v>109</v>
      </c>
    </row>
    <row r="3" ht="18.95" customHeight="1" spans="1:9">
      <c r="A3" s="41">
        <v>693900</v>
      </c>
      <c r="B3" s="41">
        <v>20817000</v>
      </c>
      <c r="C3" s="41">
        <v>6448928.7</v>
      </c>
      <c r="D3" s="42">
        <v>720832</v>
      </c>
      <c r="E3" s="42">
        <v>21624960</v>
      </c>
      <c r="F3" s="42">
        <v>6700089.33</v>
      </c>
      <c r="G3" s="43">
        <v>748184</v>
      </c>
      <c r="H3" s="43">
        <v>22445520</v>
      </c>
      <c r="I3" s="43">
        <v>6955155.96</v>
      </c>
    </row>
  </sheetData>
  <mergeCells count="3">
    <mergeCell ref="A1:C1"/>
    <mergeCell ref="D1:F1"/>
    <mergeCell ref="G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A44"/>
  <sheetViews>
    <sheetView workbookViewId="0">
      <selection activeCell="A1" sqref="$A1:$XFD1048576"/>
    </sheetView>
  </sheetViews>
  <sheetFormatPr defaultColWidth="9" defaultRowHeight="13.5"/>
  <cols>
    <col min="1" max="1" width="7.25" style="1" customWidth="1"/>
    <col min="2" max="2" width="21.875" style="1" customWidth="1"/>
    <col min="3" max="3" width="6.625" style="1" customWidth="1"/>
    <col min="4" max="6" width="11.375" style="1" customWidth="1"/>
    <col min="7" max="7" width="7.375" style="1" customWidth="1"/>
    <col min="8" max="8" width="8.125" style="1" customWidth="1"/>
    <col min="9" max="9" width="10.875" style="1" customWidth="1"/>
    <col min="10" max="10" width="7.25" style="1" customWidth="1"/>
    <col min="11" max="11" width="9.625" style="3" customWidth="1"/>
    <col min="12" max="12" width="8" style="4" customWidth="1"/>
    <col min="13" max="14" width="8" style="1" customWidth="1"/>
    <col min="15" max="15" width="7.75" style="4" customWidth="1"/>
    <col min="16" max="16" width="12" style="4" customWidth="1"/>
    <col min="17" max="17" width="9.25" style="4" customWidth="1"/>
    <col min="18" max="18" width="8.75" style="4" customWidth="1"/>
    <col min="19" max="19" width="9.625" style="5" customWidth="1"/>
    <col min="20" max="20" width="7.75" style="1" customWidth="1"/>
    <col min="21" max="21" width="8.75" style="1" customWidth="1"/>
    <col min="22" max="23" width="7.875" style="6" customWidth="1"/>
    <col min="24" max="24" width="11" style="6" customWidth="1"/>
    <col min="25" max="25" width="7.75" style="7" customWidth="1"/>
    <col min="26" max="26" width="10.125" style="7" customWidth="1"/>
    <col min="27" max="27" width="9.875" style="7" customWidth="1"/>
  </cols>
  <sheetData>
    <row r="1" ht="48.75" spans="1:27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10" t="s">
        <v>6</v>
      </c>
      <c r="H1" s="10" t="s">
        <v>7</v>
      </c>
      <c r="I1" s="8" t="s">
        <v>8</v>
      </c>
      <c r="J1" s="8" t="s">
        <v>9</v>
      </c>
      <c r="K1" s="10" t="s">
        <v>10</v>
      </c>
      <c r="L1" s="14" t="s">
        <v>11</v>
      </c>
      <c r="M1" s="15" t="s">
        <v>12</v>
      </c>
      <c r="N1" s="10" t="s">
        <v>13</v>
      </c>
      <c r="O1" s="16" t="s">
        <v>14</v>
      </c>
      <c r="P1" s="14" t="s">
        <v>15</v>
      </c>
      <c r="Q1" s="16" t="s">
        <v>16</v>
      </c>
      <c r="R1" s="16" t="s">
        <v>17</v>
      </c>
      <c r="S1" s="19" t="s">
        <v>18</v>
      </c>
      <c r="T1" s="8" t="s">
        <v>19</v>
      </c>
      <c r="U1" s="8" t="s">
        <v>20</v>
      </c>
      <c r="V1" s="20" t="s">
        <v>21</v>
      </c>
      <c r="W1" s="20" t="s">
        <v>22</v>
      </c>
      <c r="X1" s="20" t="s">
        <v>23</v>
      </c>
      <c r="Y1" s="26" t="s">
        <v>24</v>
      </c>
      <c r="Z1" s="26" t="s">
        <v>25</v>
      </c>
      <c r="AA1" s="26" t="s">
        <v>26</v>
      </c>
    </row>
    <row r="2" hidden="1" spans="1:27">
      <c r="A2" s="13"/>
      <c r="B2" s="11"/>
      <c r="C2" s="29" t="s">
        <v>27</v>
      </c>
      <c r="D2" s="11"/>
      <c r="E2" s="11"/>
      <c r="F2" s="11"/>
      <c r="G2" s="13"/>
      <c r="H2" s="13"/>
      <c r="I2" s="11"/>
      <c r="J2" s="11"/>
      <c r="K2" s="15"/>
      <c r="L2" s="17"/>
      <c r="M2" s="13"/>
      <c r="N2" s="13"/>
      <c r="O2" s="17"/>
      <c r="P2" s="17"/>
      <c r="Q2" s="17"/>
      <c r="R2" s="21"/>
      <c r="S2" s="22"/>
      <c r="T2" s="11"/>
      <c r="U2" s="23"/>
      <c r="V2" s="24"/>
      <c r="W2" s="24"/>
      <c r="X2" s="24"/>
      <c r="Y2" s="27"/>
      <c r="Z2" s="27"/>
      <c r="AA2" s="28" t="e">
        <f>SUBTOTAL(9,#REF!)</f>
        <v>#REF!</v>
      </c>
    </row>
    <row r="3" hidden="1" spans="1:27">
      <c r="A3" s="11">
        <v>517</v>
      </c>
      <c r="B3" s="11" t="s">
        <v>28</v>
      </c>
      <c r="C3" s="11">
        <v>23</v>
      </c>
      <c r="D3" s="11" t="s">
        <v>29</v>
      </c>
      <c r="E3" s="11">
        <v>534957.23</v>
      </c>
      <c r="F3" s="11">
        <v>31</v>
      </c>
      <c r="G3" s="13">
        <v>17257</v>
      </c>
      <c r="H3" s="13">
        <f t="shared" ref="H3:H38" si="0">G3*1.2</f>
        <v>20708.4</v>
      </c>
      <c r="I3" s="11">
        <v>482391.92</v>
      </c>
      <c r="J3" s="11">
        <f>VLOOKUP(A3,[1]Sheet1!$C$3:$D$100,2,FALSE)</f>
        <v>24</v>
      </c>
      <c r="K3" s="15">
        <f t="shared" ref="K3:K38" si="1">ROUND(I3/J3,0)</f>
        <v>20100</v>
      </c>
      <c r="L3" s="17">
        <v>18000</v>
      </c>
      <c r="M3" s="13">
        <f t="shared" ref="M3:M38" si="2">K3-L3</f>
        <v>2100</v>
      </c>
      <c r="N3" s="13">
        <f t="shared" ref="N3:N38" si="3">G3-L3</f>
        <v>-743</v>
      </c>
      <c r="O3" s="17">
        <v>18000</v>
      </c>
      <c r="P3" s="17">
        <f t="shared" ref="P3:P38" si="4">O3*31</f>
        <v>558000</v>
      </c>
      <c r="Q3" s="17">
        <f t="shared" ref="Q3:Q38" si="5">P3*S3</f>
        <v>145582.2</v>
      </c>
      <c r="R3" s="21">
        <f t="shared" ref="R3:R7" si="6">(O3-G3)/G3</f>
        <v>0.0430549921770876</v>
      </c>
      <c r="S3" s="22" t="s">
        <v>30</v>
      </c>
      <c r="T3" s="11">
        <v>84.78</v>
      </c>
      <c r="U3" s="23">
        <f t="shared" ref="U3:U38" si="7">P3/T3</f>
        <v>6581.74097664543</v>
      </c>
      <c r="V3" s="24">
        <f t="shared" ref="V3:V38" si="8">IF($O3&lt;=4000,$O3*1.06,IF($O3&lt;=10000,$O3*1.04,$O3*1.03))</f>
        <v>18540</v>
      </c>
      <c r="W3" s="24">
        <f t="shared" ref="W3:W38" si="9">V3*31</f>
        <v>574740</v>
      </c>
      <c r="X3" s="24">
        <f t="shared" ref="X3:X38" si="10">W3*S3</f>
        <v>149949.666</v>
      </c>
      <c r="Y3" s="27">
        <f t="shared" ref="Y3:Y38" si="11">IF($O3&lt;=4000,$O3*1.12,IF($O3&lt;=10000,$O3*1.08,$O3*1.06))</f>
        <v>19080</v>
      </c>
      <c r="Z3" s="27">
        <f t="shared" ref="Z3:Z38" si="12">Y3*31</f>
        <v>591480</v>
      </c>
      <c r="AA3" s="28">
        <f t="shared" ref="AA3:AA38" si="13">Z3*S3</f>
        <v>154317.132</v>
      </c>
    </row>
    <row r="4" hidden="1" spans="1:27">
      <c r="A4" s="11">
        <v>747</v>
      </c>
      <c r="B4" s="11" t="s">
        <v>31</v>
      </c>
      <c r="C4" s="11">
        <v>23</v>
      </c>
      <c r="D4" s="11" t="s">
        <v>29</v>
      </c>
      <c r="E4" s="11">
        <v>109714.16</v>
      </c>
      <c r="F4" s="11">
        <v>31</v>
      </c>
      <c r="G4" s="13">
        <v>3539</v>
      </c>
      <c r="H4" s="13">
        <f t="shared" si="0"/>
        <v>4246.8</v>
      </c>
      <c r="I4" s="11">
        <v>134924.78</v>
      </c>
      <c r="J4" s="11">
        <f>VLOOKUP(A4,[1]Sheet1!$C$3:$D$100,2,FALSE)</f>
        <v>24</v>
      </c>
      <c r="K4" s="15">
        <f t="shared" si="1"/>
        <v>5622</v>
      </c>
      <c r="L4" s="17">
        <v>5600</v>
      </c>
      <c r="M4" s="13">
        <f t="shared" si="2"/>
        <v>22</v>
      </c>
      <c r="N4" s="13">
        <f t="shared" si="3"/>
        <v>-2061</v>
      </c>
      <c r="O4" s="17">
        <v>5600</v>
      </c>
      <c r="P4" s="17">
        <f t="shared" si="4"/>
        <v>173600</v>
      </c>
      <c r="Q4" s="17">
        <f t="shared" si="5"/>
        <v>51402.96</v>
      </c>
      <c r="R4" s="21">
        <f t="shared" si="6"/>
        <v>0.582367900536875</v>
      </c>
      <c r="S4" s="22" t="s">
        <v>32</v>
      </c>
      <c r="T4" s="11">
        <v>90.63</v>
      </c>
      <c r="U4" s="23">
        <f t="shared" si="7"/>
        <v>1915.4805252124</v>
      </c>
      <c r="V4" s="24">
        <f t="shared" si="8"/>
        <v>5824</v>
      </c>
      <c r="W4" s="24">
        <f t="shared" si="9"/>
        <v>180544</v>
      </c>
      <c r="X4" s="24">
        <f t="shared" si="10"/>
        <v>53459.0784</v>
      </c>
      <c r="Y4" s="27">
        <f t="shared" si="11"/>
        <v>6048</v>
      </c>
      <c r="Z4" s="27">
        <f t="shared" si="12"/>
        <v>187488</v>
      </c>
      <c r="AA4" s="28">
        <f t="shared" si="13"/>
        <v>55515.1968</v>
      </c>
    </row>
    <row r="5" hidden="1" spans="1:27">
      <c r="A5" s="11">
        <v>373</v>
      </c>
      <c r="B5" s="11" t="s">
        <v>33</v>
      </c>
      <c r="C5" s="11">
        <v>23</v>
      </c>
      <c r="D5" s="11" t="s">
        <v>29</v>
      </c>
      <c r="E5" s="11">
        <v>213793.16</v>
      </c>
      <c r="F5" s="11">
        <v>31</v>
      </c>
      <c r="G5" s="13">
        <v>6897</v>
      </c>
      <c r="H5" s="13">
        <f t="shared" si="0"/>
        <v>8276.4</v>
      </c>
      <c r="I5" s="11">
        <v>235678.56</v>
      </c>
      <c r="J5" s="11">
        <f>VLOOKUP(A5,[1]Sheet1!$C$3:$D$100,2,FALSE)</f>
        <v>24</v>
      </c>
      <c r="K5" s="15">
        <f t="shared" si="1"/>
        <v>9820</v>
      </c>
      <c r="L5" s="17">
        <v>8100</v>
      </c>
      <c r="M5" s="13">
        <f t="shared" si="2"/>
        <v>1720</v>
      </c>
      <c r="N5" s="13">
        <f t="shared" si="3"/>
        <v>-1203</v>
      </c>
      <c r="O5" s="18">
        <v>8800</v>
      </c>
      <c r="P5" s="18">
        <f t="shared" si="4"/>
        <v>272800</v>
      </c>
      <c r="Q5" s="18">
        <f t="shared" si="5"/>
        <v>81894.56</v>
      </c>
      <c r="R5" s="25">
        <f t="shared" si="6"/>
        <v>0.27591706539075</v>
      </c>
      <c r="S5" s="22" t="s">
        <v>34</v>
      </c>
      <c r="T5" s="11">
        <v>76.53</v>
      </c>
      <c r="U5" s="23">
        <f t="shared" si="7"/>
        <v>3564.61518358814</v>
      </c>
      <c r="V5" s="24">
        <f t="shared" si="8"/>
        <v>9152</v>
      </c>
      <c r="W5" s="24">
        <f t="shared" si="9"/>
        <v>283712</v>
      </c>
      <c r="X5" s="24">
        <f t="shared" si="10"/>
        <v>85170.3424</v>
      </c>
      <c r="Y5" s="27">
        <f t="shared" si="11"/>
        <v>9504</v>
      </c>
      <c r="Z5" s="27">
        <f t="shared" si="12"/>
        <v>294624</v>
      </c>
      <c r="AA5" s="28">
        <f t="shared" si="13"/>
        <v>88446.1248</v>
      </c>
    </row>
    <row r="6" hidden="1" spans="1:27">
      <c r="A6" s="11">
        <v>102479</v>
      </c>
      <c r="B6" s="11" t="s">
        <v>35</v>
      </c>
      <c r="C6" s="11">
        <v>23</v>
      </c>
      <c r="D6" s="11" t="s">
        <v>29</v>
      </c>
      <c r="E6" s="11"/>
      <c r="F6" s="11"/>
      <c r="G6" s="13"/>
      <c r="H6" s="13">
        <f t="shared" si="0"/>
        <v>0</v>
      </c>
      <c r="I6" s="11">
        <v>55705.86</v>
      </c>
      <c r="J6" s="11">
        <f>VLOOKUP(A6,[1]Sheet1!$C$3:$D$100,2,FALSE)</f>
        <v>24</v>
      </c>
      <c r="K6" s="15">
        <f t="shared" si="1"/>
        <v>2321</v>
      </c>
      <c r="L6" s="17">
        <v>2000</v>
      </c>
      <c r="M6" s="13">
        <f t="shared" si="2"/>
        <v>321</v>
      </c>
      <c r="N6" s="13">
        <f t="shared" si="3"/>
        <v>-2000</v>
      </c>
      <c r="O6" s="18">
        <v>3000</v>
      </c>
      <c r="P6" s="18">
        <f t="shared" si="4"/>
        <v>93000</v>
      </c>
      <c r="Q6" s="18">
        <f t="shared" si="5"/>
        <v>33238.2</v>
      </c>
      <c r="R6" s="25"/>
      <c r="S6" s="22" t="s">
        <v>36</v>
      </c>
      <c r="T6" s="11">
        <v>36.54</v>
      </c>
      <c r="U6" s="23">
        <f t="shared" si="7"/>
        <v>2545.15599343186</v>
      </c>
      <c r="V6" s="24">
        <f t="shared" si="8"/>
        <v>3180</v>
      </c>
      <c r="W6" s="24">
        <f t="shared" si="9"/>
        <v>98580</v>
      </c>
      <c r="X6" s="24">
        <f t="shared" si="10"/>
        <v>35232.492</v>
      </c>
      <c r="Y6" s="27">
        <f t="shared" si="11"/>
        <v>3360</v>
      </c>
      <c r="Z6" s="27">
        <f t="shared" si="12"/>
        <v>104160</v>
      </c>
      <c r="AA6" s="28">
        <f t="shared" si="13"/>
        <v>37226.784</v>
      </c>
    </row>
    <row r="7" hidden="1" spans="1:27">
      <c r="A7" s="11">
        <v>744</v>
      </c>
      <c r="B7" s="11" t="s">
        <v>37</v>
      </c>
      <c r="C7" s="11">
        <v>23</v>
      </c>
      <c r="D7" s="11" t="s">
        <v>29</v>
      </c>
      <c r="E7" s="11">
        <v>183482</v>
      </c>
      <c r="F7" s="11">
        <v>31</v>
      </c>
      <c r="G7" s="13">
        <v>5919</v>
      </c>
      <c r="H7" s="13">
        <f t="shared" si="0"/>
        <v>7102.8</v>
      </c>
      <c r="I7" s="11">
        <v>189030.6</v>
      </c>
      <c r="J7" s="11">
        <f>VLOOKUP(A7,[1]Sheet1!$C$3:$D$100,2,FALSE)</f>
        <v>24</v>
      </c>
      <c r="K7" s="15">
        <f t="shared" si="1"/>
        <v>7876</v>
      </c>
      <c r="L7" s="17">
        <v>7400</v>
      </c>
      <c r="M7" s="13">
        <f t="shared" si="2"/>
        <v>476</v>
      </c>
      <c r="N7" s="13">
        <f t="shared" si="3"/>
        <v>-1481</v>
      </c>
      <c r="O7" s="17">
        <v>7400</v>
      </c>
      <c r="P7" s="17">
        <f t="shared" si="4"/>
        <v>229400</v>
      </c>
      <c r="Q7" s="17">
        <f t="shared" si="5"/>
        <v>62029.76</v>
      </c>
      <c r="R7" s="21">
        <f t="shared" si="6"/>
        <v>0.250211184321676</v>
      </c>
      <c r="S7" s="22" t="s">
        <v>38</v>
      </c>
      <c r="T7" s="11">
        <v>69.9</v>
      </c>
      <c r="U7" s="23">
        <f t="shared" si="7"/>
        <v>3281.83118741059</v>
      </c>
      <c r="V7" s="24">
        <f t="shared" si="8"/>
        <v>7696</v>
      </c>
      <c r="W7" s="24">
        <f t="shared" si="9"/>
        <v>238576</v>
      </c>
      <c r="X7" s="24">
        <f t="shared" si="10"/>
        <v>64510.9504</v>
      </c>
      <c r="Y7" s="27">
        <f t="shared" si="11"/>
        <v>7992</v>
      </c>
      <c r="Z7" s="27">
        <f t="shared" si="12"/>
        <v>247752</v>
      </c>
      <c r="AA7" s="28">
        <f t="shared" si="13"/>
        <v>66992.1408</v>
      </c>
    </row>
    <row r="8" hidden="1" spans="1:27">
      <c r="A8" s="11">
        <v>102478</v>
      </c>
      <c r="B8" s="11" t="s">
        <v>39</v>
      </c>
      <c r="C8" s="11">
        <v>23</v>
      </c>
      <c r="D8" s="11" t="s">
        <v>29</v>
      </c>
      <c r="E8" s="11"/>
      <c r="F8" s="11"/>
      <c r="G8" s="13"/>
      <c r="H8" s="13">
        <f t="shared" si="0"/>
        <v>0</v>
      </c>
      <c r="I8" s="11">
        <v>28440.07</v>
      </c>
      <c r="J8" s="11">
        <f>VLOOKUP(A8,[1]Sheet1!$C$3:$D$100,2,FALSE)</f>
        <v>24</v>
      </c>
      <c r="K8" s="15">
        <f t="shared" si="1"/>
        <v>1185</v>
      </c>
      <c r="L8" s="17">
        <v>1200</v>
      </c>
      <c r="M8" s="13">
        <f t="shared" si="2"/>
        <v>-15</v>
      </c>
      <c r="N8" s="13">
        <f t="shared" si="3"/>
        <v>-1200</v>
      </c>
      <c r="O8" s="18">
        <v>2000</v>
      </c>
      <c r="P8" s="18">
        <f t="shared" si="4"/>
        <v>62000</v>
      </c>
      <c r="Q8" s="18">
        <f t="shared" si="5"/>
        <v>19468</v>
      </c>
      <c r="R8" s="25"/>
      <c r="S8" s="22" t="s">
        <v>40</v>
      </c>
      <c r="T8" s="11">
        <v>43.17</v>
      </c>
      <c r="U8" s="23">
        <f t="shared" si="7"/>
        <v>1436.18253416725</v>
      </c>
      <c r="V8" s="24">
        <f t="shared" si="8"/>
        <v>2120</v>
      </c>
      <c r="W8" s="24">
        <f t="shared" si="9"/>
        <v>65720</v>
      </c>
      <c r="X8" s="24">
        <f t="shared" si="10"/>
        <v>20636.08</v>
      </c>
      <c r="Y8" s="27">
        <f t="shared" si="11"/>
        <v>2240</v>
      </c>
      <c r="Z8" s="27">
        <f t="shared" si="12"/>
        <v>69440</v>
      </c>
      <c r="AA8" s="28">
        <f t="shared" si="13"/>
        <v>21804.16</v>
      </c>
    </row>
    <row r="9" hidden="1" spans="1:27">
      <c r="A9" s="11">
        <v>578</v>
      </c>
      <c r="B9" s="11" t="s">
        <v>41</v>
      </c>
      <c r="C9" s="11">
        <v>23</v>
      </c>
      <c r="D9" s="11" t="s">
        <v>29</v>
      </c>
      <c r="E9" s="11">
        <v>188647.87</v>
      </c>
      <c r="F9" s="11">
        <v>31</v>
      </c>
      <c r="G9" s="13">
        <v>6085</v>
      </c>
      <c r="H9" s="13">
        <f t="shared" si="0"/>
        <v>7302</v>
      </c>
      <c r="I9" s="11">
        <v>160438.27</v>
      </c>
      <c r="J9" s="11">
        <f>VLOOKUP(A9,[1]Sheet1!$C$3:$D$100,2,FALSE)</f>
        <v>24</v>
      </c>
      <c r="K9" s="15">
        <f t="shared" si="1"/>
        <v>6685</v>
      </c>
      <c r="L9" s="17">
        <v>7200</v>
      </c>
      <c r="M9" s="13">
        <f t="shared" si="2"/>
        <v>-515</v>
      </c>
      <c r="N9" s="13">
        <f t="shared" si="3"/>
        <v>-1115</v>
      </c>
      <c r="O9" s="17">
        <v>7200</v>
      </c>
      <c r="P9" s="17">
        <f t="shared" si="4"/>
        <v>223200</v>
      </c>
      <c r="Q9" s="17">
        <f t="shared" si="5"/>
        <v>79436.88</v>
      </c>
      <c r="R9" s="21">
        <f t="shared" ref="R9:R19" si="14">(O9-G9)/G9</f>
        <v>0.183237469186524</v>
      </c>
      <c r="S9" s="22" t="s">
        <v>42</v>
      </c>
      <c r="T9" s="11">
        <v>62.52</v>
      </c>
      <c r="U9" s="23">
        <f t="shared" si="7"/>
        <v>3570.0575815739</v>
      </c>
      <c r="V9" s="24">
        <f t="shared" si="8"/>
        <v>7488</v>
      </c>
      <c r="W9" s="24">
        <f t="shared" si="9"/>
        <v>232128</v>
      </c>
      <c r="X9" s="24">
        <f t="shared" si="10"/>
        <v>82614.3552</v>
      </c>
      <c r="Y9" s="27">
        <f t="shared" si="11"/>
        <v>7776</v>
      </c>
      <c r="Z9" s="27">
        <f t="shared" si="12"/>
        <v>241056</v>
      </c>
      <c r="AA9" s="28">
        <f t="shared" si="13"/>
        <v>85791.8304</v>
      </c>
    </row>
    <row r="10" hidden="1" spans="1:27">
      <c r="A10" s="11">
        <v>723</v>
      </c>
      <c r="B10" s="11" t="s">
        <v>43</v>
      </c>
      <c r="C10" s="11">
        <v>23</v>
      </c>
      <c r="D10" s="11" t="s">
        <v>29</v>
      </c>
      <c r="E10" s="11">
        <v>77233.68</v>
      </c>
      <c r="F10" s="11">
        <v>31</v>
      </c>
      <c r="G10" s="13">
        <v>2491</v>
      </c>
      <c r="H10" s="13">
        <f t="shared" si="0"/>
        <v>2989.2</v>
      </c>
      <c r="I10" s="11">
        <v>86387.08</v>
      </c>
      <c r="J10" s="11">
        <f>VLOOKUP(A10,[1]Sheet1!$C$3:$D$100,2,FALSE)</f>
        <v>24</v>
      </c>
      <c r="K10" s="15">
        <f t="shared" si="1"/>
        <v>3599</v>
      </c>
      <c r="L10" s="17">
        <v>3800</v>
      </c>
      <c r="M10" s="13">
        <f t="shared" si="2"/>
        <v>-201</v>
      </c>
      <c r="N10" s="13">
        <f t="shared" si="3"/>
        <v>-1309</v>
      </c>
      <c r="O10" s="17">
        <v>3800</v>
      </c>
      <c r="P10" s="17">
        <f t="shared" si="4"/>
        <v>117800</v>
      </c>
      <c r="Q10" s="17">
        <f t="shared" si="5"/>
        <v>37495.74</v>
      </c>
      <c r="R10" s="21">
        <f t="shared" si="14"/>
        <v>0.525491770373344</v>
      </c>
      <c r="S10" s="22" t="s">
        <v>44</v>
      </c>
      <c r="T10" s="11">
        <v>59.34</v>
      </c>
      <c r="U10" s="23">
        <f t="shared" si="7"/>
        <v>1985.17020559488</v>
      </c>
      <c r="V10" s="24">
        <f t="shared" si="8"/>
        <v>4028</v>
      </c>
      <c r="W10" s="24">
        <f t="shared" si="9"/>
        <v>124868</v>
      </c>
      <c r="X10" s="24">
        <f t="shared" si="10"/>
        <v>39745.4844</v>
      </c>
      <c r="Y10" s="27">
        <f t="shared" si="11"/>
        <v>4256</v>
      </c>
      <c r="Z10" s="27">
        <f t="shared" si="12"/>
        <v>131936</v>
      </c>
      <c r="AA10" s="28">
        <f t="shared" si="13"/>
        <v>41995.2288</v>
      </c>
    </row>
    <row r="11" hidden="1" spans="1:27">
      <c r="A11" s="11">
        <v>391</v>
      </c>
      <c r="B11" s="11" t="s">
        <v>45</v>
      </c>
      <c r="C11" s="11">
        <v>23</v>
      </c>
      <c r="D11" s="11" t="s">
        <v>29</v>
      </c>
      <c r="E11" s="11">
        <v>172149.86</v>
      </c>
      <c r="F11" s="11">
        <v>31</v>
      </c>
      <c r="G11" s="13">
        <v>5553</v>
      </c>
      <c r="H11" s="13">
        <f t="shared" si="0"/>
        <v>6663.6</v>
      </c>
      <c r="I11" s="11">
        <v>157485.48</v>
      </c>
      <c r="J11" s="11">
        <f>VLOOKUP(A11,[1]Sheet1!$C$3:$D$100,2,FALSE)</f>
        <v>24</v>
      </c>
      <c r="K11" s="15">
        <f t="shared" si="1"/>
        <v>6562</v>
      </c>
      <c r="L11" s="17">
        <v>6700</v>
      </c>
      <c r="M11" s="13">
        <f t="shared" si="2"/>
        <v>-138</v>
      </c>
      <c r="N11" s="13">
        <f t="shared" si="3"/>
        <v>-1147</v>
      </c>
      <c r="O11" s="17">
        <v>6700</v>
      </c>
      <c r="P11" s="17">
        <f t="shared" si="4"/>
        <v>207700</v>
      </c>
      <c r="Q11" s="17">
        <f t="shared" si="5"/>
        <v>68042.52</v>
      </c>
      <c r="R11" s="21">
        <f t="shared" si="14"/>
        <v>0.206555015307041</v>
      </c>
      <c r="S11" s="22" t="s">
        <v>46</v>
      </c>
      <c r="T11" s="11">
        <v>76.28</v>
      </c>
      <c r="U11" s="23">
        <f t="shared" si="7"/>
        <v>2722.86313581542</v>
      </c>
      <c r="V11" s="24">
        <f t="shared" si="8"/>
        <v>6968</v>
      </c>
      <c r="W11" s="24">
        <f t="shared" si="9"/>
        <v>216008</v>
      </c>
      <c r="X11" s="24">
        <f t="shared" si="10"/>
        <v>70764.2208</v>
      </c>
      <c r="Y11" s="27">
        <f t="shared" si="11"/>
        <v>7236</v>
      </c>
      <c r="Z11" s="27">
        <f t="shared" si="12"/>
        <v>224316</v>
      </c>
      <c r="AA11" s="28">
        <f t="shared" si="13"/>
        <v>73485.9216</v>
      </c>
    </row>
    <row r="12" hidden="1" spans="1:27">
      <c r="A12" s="11">
        <v>349</v>
      </c>
      <c r="B12" s="11" t="s">
        <v>47</v>
      </c>
      <c r="C12" s="11">
        <v>23</v>
      </c>
      <c r="D12" s="11" t="s">
        <v>29</v>
      </c>
      <c r="E12" s="11">
        <v>182649.62</v>
      </c>
      <c r="F12" s="11">
        <v>31</v>
      </c>
      <c r="G12" s="13">
        <v>5892</v>
      </c>
      <c r="H12" s="13">
        <f t="shared" si="0"/>
        <v>7070.4</v>
      </c>
      <c r="I12" s="11">
        <v>138048.11</v>
      </c>
      <c r="J12" s="11">
        <f>VLOOKUP(A12,[1]Sheet1!$C$3:$D$100,2,FALSE)</f>
        <v>24</v>
      </c>
      <c r="K12" s="15">
        <f t="shared" si="1"/>
        <v>5752</v>
      </c>
      <c r="L12" s="17">
        <v>6200</v>
      </c>
      <c r="M12" s="13">
        <f t="shared" si="2"/>
        <v>-448</v>
      </c>
      <c r="N12" s="13">
        <f t="shared" si="3"/>
        <v>-308</v>
      </c>
      <c r="O12" s="17">
        <v>6200</v>
      </c>
      <c r="P12" s="17">
        <f t="shared" si="4"/>
        <v>192200</v>
      </c>
      <c r="Q12" s="17">
        <f t="shared" si="5"/>
        <v>68000.36</v>
      </c>
      <c r="R12" s="21">
        <f t="shared" si="14"/>
        <v>0.0522742701968771</v>
      </c>
      <c r="S12" s="22" t="s">
        <v>48</v>
      </c>
      <c r="T12" s="11">
        <v>61.49</v>
      </c>
      <c r="U12" s="23">
        <f t="shared" si="7"/>
        <v>3125.71149780452</v>
      </c>
      <c r="V12" s="24">
        <f t="shared" si="8"/>
        <v>6448</v>
      </c>
      <c r="W12" s="24">
        <f t="shared" si="9"/>
        <v>199888</v>
      </c>
      <c r="X12" s="24">
        <f t="shared" si="10"/>
        <v>70720.3744</v>
      </c>
      <c r="Y12" s="27">
        <f t="shared" si="11"/>
        <v>6696</v>
      </c>
      <c r="Z12" s="27">
        <f t="shared" si="12"/>
        <v>207576</v>
      </c>
      <c r="AA12" s="28">
        <f t="shared" si="13"/>
        <v>73440.3888</v>
      </c>
    </row>
    <row r="13" hidden="1" spans="1:27">
      <c r="A13" s="11">
        <v>511</v>
      </c>
      <c r="B13" s="11" t="s">
        <v>49</v>
      </c>
      <c r="C13" s="11">
        <v>23</v>
      </c>
      <c r="D13" s="11" t="s">
        <v>29</v>
      </c>
      <c r="E13" s="11">
        <v>137919.3</v>
      </c>
      <c r="F13" s="11">
        <v>31</v>
      </c>
      <c r="G13" s="13">
        <v>4449</v>
      </c>
      <c r="H13" s="13">
        <f t="shared" si="0"/>
        <v>5338.8</v>
      </c>
      <c r="I13" s="11">
        <v>118792.47</v>
      </c>
      <c r="J13" s="11">
        <f>VLOOKUP(A13,[1]Sheet1!$C$3:$D$100,2,FALSE)</f>
        <v>24</v>
      </c>
      <c r="K13" s="15">
        <f t="shared" si="1"/>
        <v>4950</v>
      </c>
      <c r="L13" s="17">
        <v>5800</v>
      </c>
      <c r="M13" s="13">
        <f t="shared" si="2"/>
        <v>-850</v>
      </c>
      <c r="N13" s="13">
        <f t="shared" si="3"/>
        <v>-1351</v>
      </c>
      <c r="O13" s="17">
        <v>5800</v>
      </c>
      <c r="P13" s="17">
        <f t="shared" si="4"/>
        <v>179800</v>
      </c>
      <c r="Q13" s="17">
        <f t="shared" si="5"/>
        <v>57338.22</v>
      </c>
      <c r="R13" s="21">
        <f t="shared" si="14"/>
        <v>0.303663744661722</v>
      </c>
      <c r="S13" s="22" t="s">
        <v>50</v>
      </c>
      <c r="T13" s="11">
        <v>66.56</v>
      </c>
      <c r="U13" s="23">
        <f t="shared" si="7"/>
        <v>2701.32211538462</v>
      </c>
      <c r="V13" s="24">
        <f t="shared" si="8"/>
        <v>6032</v>
      </c>
      <c r="W13" s="24">
        <f t="shared" si="9"/>
        <v>186992</v>
      </c>
      <c r="X13" s="24">
        <f t="shared" si="10"/>
        <v>59631.7488</v>
      </c>
      <c r="Y13" s="27">
        <f t="shared" si="11"/>
        <v>6264</v>
      </c>
      <c r="Z13" s="27">
        <f t="shared" si="12"/>
        <v>194184</v>
      </c>
      <c r="AA13" s="28">
        <f t="shared" si="13"/>
        <v>61925.2776</v>
      </c>
    </row>
    <row r="14" hidden="1" spans="1:27">
      <c r="A14" s="11">
        <v>718</v>
      </c>
      <c r="B14" s="11" t="s">
        <v>51</v>
      </c>
      <c r="C14" s="11">
        <v>23</v>
      </c>
      <c r="D14" s="11" t="s">
        <v>29</v>
      </c>
      <c r="E14" s="11">
        <v>82889.04</v>
      </c>
      <c r="F14" s="11">
        <v>31</v>
      </c>
      <c r="G14" s="13">
        <v>2674</v>
      </c>
      <c r="H14" s="13">
        <f t="shared" si="0"/>
        <v>3208.8</v>
      </c>
      <c r="I14" s="11">
        <v>63433</v>
      </c>
      <c r="J14" s="11">
        <f>VLOOKUP(A14,[1]Sheet1!$C$3:$D$100,2,FALSE)</f>
        <v>24</v>
      </c>
      <c r="K14" s="15">
        <f t="shared" si="1"/>
        <v>2643</v>
      </c>
      <c r="L14" s="17">
        <v>3000</v>
      </c>
      <c r="M14" s="13">
        <f t="shared" si="2"/>
        <v>-357</v>
      </c>
      <c r="N14" s="13">
        <f t="shared" si="3"/>
        <v>-326</v>
      </c>
      <c r="O14" s="17">
        <v>3000</v>
      </c>
      <c r="P14" s="17">
        <f t="shared" si="4"/>
        <v>93000</v>
      </c>
      <c r="Q14" s="17">
        <f t="shared" si="5"/>
        <v>25175.1</v>
      </c>
      <c r="R14" s="21">
        <f t="shared" si="14"/>
        <v>0.12191473448018</v>
      </c>
      <c r="S14" s="22" t="s">
        <v>52</v>
      </c>
      <c r="T14" s="11">
        <v>82.86</v>
      </c>
      <c r="U14" s="23">
        <f t="shared" si="7"/>
        <v>1122.37509051412</v>
      </c>
      <c r="V14" s="24">
        <f t="shared" si="8"/>
        <v>3180</v>
      </c>
      <c r="W14" s="24">
        <f t="shared" si="9"/>
        <v>98580</v>
      </c>
      <c r="X14" s="24">
        <f t="shared" si="10"/>
        <v>26685.606</v>
      </c>
      <c r="Y14" s="27">
        <f t="shared" si="11"/>
        <v>3360</v>
      </c>
      <c r="Z14" s="27">
        <f t="shared" si="12"/>
        <v>104160</v>
      </c>
      <c r="AA14" s="28">
        <f t="shared" si="13"/>
        <v>28196.112</v>
      </c>
    </row>
    <row r="15" hidden="1" spans="1:27">
      <c r="A15" s="11">
        <v>572</v>
      </c>
      <c r="B15" s="11" t="s">
        <v>53</v>
      </c>
      <c r="C15" s="11">
        <v>23</v>
      </c>
      <c r="D15" s="11" t="s">
        <v>29</v>
      </c>
      <c r="E15" s="11">
        <v>132554.95</v>
      </c>
      <c r="F15" s="11">
        <v>31</v>
      </c>
      <c r="G15" s="13">
        <v>4276</v>
      </c>
      <c r="H15" s="13">
        <f t="shared" si="0"/>
        <v>5131.2</v>
      </c>
      <c r="I15" s="11">
        <v>116188.26</v>
      </c>
      <c r="J15" s="11">
        <f>VLOOKUP(A15,[1]Sheet1!$C$3:$D$100,2,FALSE)</f>
        <v>24</v>
      </c>
      <c r="K15" s="15">
        <f t="shared" si="1"/>
        <v>4841</v>
      </c>
      <c r="L15" s="17">
        <v>5900</v>
      </c>
      <c r="M15" s="13">
        <f t="shared" si="2"/>
        <v>-1059</v>
      </c>
      <c r="N15" s="13">
        <f t="shared" si="3"/>
        <v>-1624</v>
      </c>
      <c r="O15" s="17">
        <v>5900</v>
      </c>
      <c r="P15" s="17">
        <f t="shared" si="4"/>
        <v>182900</v>
      </c>
      <c r="Q15" s="17">
        <f t="shared" si="5"/>
        <v>57412.31</v>
      </c>
      <c r="R15" s="21">
        <f t="shared" si="14"/>
        <v>0.379794200187091</v>
      </c>
      <c r="S15" s="22" t="s">
        <v>54</v>
      </c>
      <c r="T15" s="11">
        <v>83.24</v>
      </c>
      <c r="U15" s="23">
        <f t="shared" si="7"/>
        <v>2197.26093224411</v>
      </c>
      <c r="V15" s="24">
        <f t="shared" si="8"/>
        <v>6136</v>
      </c>
      <c r="W15" s="24">
        <f t="shared" si="9"/>
        <v>190216</v>
      </c>
      <c r="X15" s="24">
        <f t="shared" si="10"/>
        <v>59708.8024</v>
      </c>
      <c r="Y15" s="27">
        <f t="shared" si="11"/>
        <v>6372</v>
      </c>
      <c r="Z15" s="27">
        <f t="shared" si="12"/>
        <v>197532</v>
      </c>
      <c r="AA15" s="28">
        <f t="shared" si="13"/>
        <v>62005.2948</v>
      </c>
    </row>
    <row r="16" hidden="1" spans="1:27">
      <c r="A16" s="11">
        <v>742</v>
      </c>
      <c r="B16" s="11" t="s">
        <v>55</v>
      </c>
      <c r="C16" s="11">
        <v>23</v>
      </c>
      <c r="D16" s="11" t="s">
        <v>29</v>
      </c>
      <c r="E16" s="11">
        <v>225140.57</v>
      </c>
      <c r="F16" s="11">
        <v>31</v>
      </c>
      <c r="G16" s="13">
        <v>7263</v>
      </c>
      <c r="H16" s="13">
        <f t="shared" si="0"/>
        <v>8715.6</v>
      </c>
      <c r="I16" s="11">
        <v>193134.02</v>
      </c>
      <c r="J16" s="11">
        <f>VLOOKUP(A16,[1]Sheet1!$C$3:$D$100,2,FALSE)</f>
        <v>24</v>
      </c>
      <c r="K16" s="15">
        <f t="shared" si="1"/>
        <v>8047</v>
      </c>
      <c r="L16" s="17">
        <v>8800</v>
      </c>
      <c r="M16" s="13">
        <f t="shared" si="2"/>
        <v>-753</v>
      </c>
      <c r="N16" s="13">
        <f t="shared" si="3"/>
        <v>-1537</v>
      </c>
      <c r="O16" s="17">
        <v>8800</v>
      </c>
      <c r="P16" s="17">
        <f t="shared" si="4"/>
        <v>272800</v>
      </c>
      <c r="Q16" s="17">
        <f t="shared" si="5"/>
        <v>74747.2</v>
      </c>
      <c r="R16" s="21">
        <f t="shared" si="14"/>
        <v>0.211620542475561</v>
      </c>
      <c r="S16" s="22" t="s">
        <v>56</v>
      </c>
      <c r="T16" s="11">
        <v>97.83</v>
      </c>
      <c r="U16" s="23">
        <f t="shared" si="7"/>
        <v>2788.51068179495</v>
      </c>
      <c r="V16" s="24">
        <f t="shared" si="8"/>
        <v>9152</v>
      </c>
      <c r="W16" s="24">
        <f t="shared" si="9"/>
        <v>283712</v>
      </c>
      <c r="X16" s="24">
        <f t="shared" si="10"/>
        <v>77737.088</v>
      </c>
      <c r="Y16" s="27">
        <f t="shared" si="11"/>
        <v>9504</v>
      </c>
      <c r="Z16" s="27">
        <f t="shared" si="12"/>
        <v>294624</v>
      </c>
      <c r="AA16" s="28">
        <f t="shared" si="13"/>
        <v>80726.976</v>
      </c>
    </row>
    <row r="17" hidden="1" spans="1:27">
      <c r="A17" s="11">
        <v>308</v>
      </c>
      <c r="B17" s="11" t="s">
        <v>57</v>
      </c>
      <c r="C17" s="11">
        <v>23</v>
      </c>
      <c r="D17" s="11" t="s">
        <v>29</v>
      </c>
      <c r="E17" s="11">
        <v>206811.54</v>
      </c>
      <c r="F17" s="11">
        <v>31</v>
      </c>
      <c r="G17" s="13">
        <v>6671</v>
      </c>
      <c r="H17" s="13">
        <f t="shared" si="0"/>
        <v>8005.2</v>
      </c>
      <c r="I17" s="11">
        <v>167422.21</v>
      </c>
      <c r="J17" s="11">
        <f>VLOOKUP(A17,[1]Sheet1!$C$3:$D$100,2,FALSE)</f>
        <v>24</v>
      </c>
      <c r="K17" s="15">
        <f t="shared" si="1"/>
        <v>6976</v>
      </c>
      <c r="L17" s="17">
        <v>8800</v>
      </c>
      <c r="M17" s="13">
        <f t="shared" si="2"/>
        <v>-1824</v>
      </c>
      <c r="N17" s="13">
        <f t="shared" si="3"/>
        <v>-2129</v>
      </c>
      <c r="O17" s="17">
        <v>8800</v>
      </c>
      <c r="P17" s="17">
        <f t="shared" si="4"/>
        <v>272800</v>
      </c>
      <c r="Q17" s="17">
        <f t="shared" si="5"/>
        <v>99708.4</v>
      </c>
      <c r="R17" s="21">
        <f t="shared" si="14"/>
        <v>0.31914255733773</v>
      </c>
      <c r="S17" s="22" t="s">
        <v>58</v>
      </c>
      <c r="T17" s="11">
        <v>73.33</v>
      </c>
      <c r="U17" s="23">
        <f t="shared" si="7"/>
        <v>3720.16909859539</v>
      </c>
      <c r="V17" s="24">
        <f t="shared" si="8"/>
        <v>9152</v>
      </c>
      <c r="W17" s="24">
        <f t="shared" si="9"/>
        <v>283712</v>
      </c>
      <c r="X17" s="24">
        <f t="shared" si="10"/>
        <v>103696.736</v>
      </c>
      <c r="Y17" s="27">
        <f t="shared" si="11"/>
        <v>9504</v>
      </c>
      <c r="Z17" s="27">
        <f t="shared" si="12"/>
        <v>294624</v>
      </c>
      <c r="AA17" s="28">
        <f t="shared" si="13"/>
        <v>107685.072</v>
      </c>
    </row>
    <row r="18" hidden="1" spans="1:27">
      <c r="A18" s="11">
        <v>355</v>
      </c>
      <c r="B18" s="11" t="s">
        <v>59</v>
      </c>
      <c r="C18" s="11">
        <v>23</v>
      </c>
      <c r="D18" s="11" t="s">
        <v>29</v>
      </c>
      <c r="E18" s="11">
        <v>176729.51</v>
      </c>
      <c r="F18" s="11">
        <v>31</v>
      </c>
      <c r="G18" s="13">
        <v>5701</v>
      </c>
      <c r="H18" s="13">
        <f t="shared" si="0"/>
        <v>6841.2</v>
      </c>
      <c r="I18" s="11">
        <v>164322.13</v>
      </c>
      <c r="J18" s="11">
        <f>VLOOKUP(A18,[1]Sheet1!$C$3:$D$100,2,FALSE)</f>
        <v>24</v>
      </c>
      <c r="K18" s="15">
        <f t="shared" si="1"/>
        <v>6847</v>
      </c>
      <c r="L18" s="17">
        <v>8200</v>
      </c>
      <c r="M18" s="13">
        <f t="shared" si="2"/>
        <v>-1353</v>
      </c>
      <c r="N18" s="13">
        <f t="shared" si="3"/>
        <v>-2499</v>
      </c>
      <c r="O18" s="17">
        <v>8200</v>
      </c>
      <c r="P18" s="17">
        <f t="shared" si="4"/>
        <v>254200</v>
      </c>
      <c r="Q18" s="17">
        <f t="shared" si="5"/>
        <v>84572.34</v>
      </c>
      <c r="R18" s="21">
        <f t="shared" si="14"/>
        <v>0.438344150149097</v>
      </c>
      <c r="S18" s="22" t="s">
        <v>60</v>
      </c>
      <c r="T18" s="11">
        <v>85.84</v>
      </c>
      <c r="U18" s="23">
        <f t="shared" si="7"/>
        <v>2961.32339235788</v>
      </c>
      <c r="V18" s="24">
        <f t="shared" si="8"/>
        <v>8528</v>
      </c>
      <c r="W18" s="24">
        <f t="shared" si="9"/>
        <v>264368</v>
      </c>
      <c r="X18" s="24">
        <f t="shared" si="10"/>
        <v>87955.2336</v>
      </c>
      <c r="Y18" s="27">
        <f t="shared" si="11"/>
        <v>8856</v>
      </c>
      <c r="Z18" s="27">
        <f t="shared" si="12"/>
        <v>274536</v>
      </c>
      <c r="AA18" s="28">
        <f t="shared" si="13"/>
        <v>91338.1272</v>
      </c>
    </row>
    <row r="19" spans="1:27">
      <c r="A19" s="11">
        <v>513</v>
      </c>
      <c r="B19" s="11" t="s">
        <v>61</v>
      </c>
      <c r="C19" s="11">
        <v>181</v>
      </c>
      <c r="D19" s="11" t="s">
        <v>62</v>
      </c>
      <c r="E19" s="11">
        <v>191755.24</v>
      </c>
      <c r="F19" s="11">
        <v>31</v>
      </c>
      <c r="G19" s="13">
        <v>6186</v>
      </c>
      <c r="H19" s="13">
        <f t="shared" si="0"/>
        <v>7423.2</v>
      </c>
      <c r="I19" s="11">
        <f>VLOOKUP(A19,[3]查询时间段分门店销售汇总!$D$1:$L$65536,9,FALSE)</f>
        <v>225946.96</v>
      </c>
      <c r="J19" s="11">
        <f>VLOOKUP(A19,[1]Sheet1!$C$3:$D$100,2,FALSE)</f>
        <v>24</v>
      </c>
      <c r="K19" s="15">
        <f t="shared" si="1"/>
        <v>9414</v>
      </c>
      <c r="L19" s="17">
        <v>8500</v>
      </c>
      <c r="M19" s="13">
        <f t="shared" si="2"/>
        <v>914</v>
      </c>
      <c r="N19" s="13">
        <f t="shared" si="3"/>
        <v>-2314</v>
      </c>
      <c r="O19" s="17">
        <v>8500</v>
      </c>
      <c r="P19" s="17">
        <f t="shared" si="4"/>
        <v>263500</v>
      </c>
      <c r="Q19" s="17">
        <f t="shared" si="5"/>
        <v>84267.3</v>
      </c>
      <c r="R19" s="21">
        <f t="shared" si="14"/>
        <v>0.374070481732945</v>
      </c>
      <c r="S19" s="22" t="s">
        <v>63</v>
      </c>
      <c r="T19" s="11">
        <v>70.4</v>
      </c>
      <c r="U19" s="23">
        <f t="shared" si="7"/>
        <v>3742.89772727273</v>
      </c>
      <c r="V19" s="24">
        <f t="shared" si="8"/>
        <v>8840</v>
      </c>
      <c r="W19" s="24">
        <f t="shared" si="9"/>
        <v>274040</v>
      </c>
      <c r="X19" s="24">
        <f t="shared" si="10"/>
        <v>87637.992</v>
      </c>
      <c r="Y19" s="27">
        <f t="shared" si="11"/>
        <v>9180</v>
      </c>
      <c r="Z19" s="27">
        <f t="shared" si="12"/>
        <v>284580</v>
      </c>
      <c r="AA19" s="28">
        <f t="shared" si="13"/>
        <v>91008.684</v>
      </c>
    </row>
    <row r="20" spans="1:27">
      <c r="A20" s="11">
        <v>752</v>
      </c>
      <c r="B20" s="11" t="s">
        <v>64</v>
      </c>
      <c r="C20" s="11">
        <v>181</v>
      </c>
      <c r="D20" s="11" t="s">
        <v>62</v>
      </c>
      <c r="E20" s="11"/>
      <c r="F20" s="11"/>
      <c r="G20" s="13"/>
      <c r="H20" s="13">
        <f t="shared" si="0"/>
        <v>0</v>
      </c>
      <c r="I20" s="11">
        <f>VLOOKUP(A20,[3]查询时间段分门店销售汇总!$D$1:$L$65536,9,FALSE)</f>
        <v>90311.11</v>
      </c>
      <c r="J20" s="11">
        <f>VLOOKUP(A20,[1]Sheet1!$C$3:$D$100,2,FALSE)</f>
        <v>24</v>
      </c>
      <c r="K20" s="15">
        <f t="shared" si="1"/>
        <v>3763</v>
      </c>
      <c r="L20" s="17">
        <v>3000</v>
      </c>
      <c r="M20" s="13">
        <f t="shared" si="2"/>
        <v>763</v>
      </c>
      <c r="N20" s="13">
        <f t="shared" si="3"/>
        <v>-3000</v>
      </c>
      <c r="O20" s="18">
        <v>3200</v>
      </c>
      <c r="P20" s="18">
        <f t="shared" si="4"/>
        <v>99200</v>
      </c>
      <c r="Q20" s="18">
        <f t="shared" si="5"/>
        <v>25732.48</v>
      </c>
      <c r="R20" s="25">
        <v>0</v>
      </c>
      <c r="S20" s="22" t="s">
        <v>65</v>
      </c>
      <c r="T20" s="11">
        <v>64.14</v>
      </c>
      <c r="U20" s="23">
        <f t="shared" si="7"/>
        <v>1546.61677580293</v>
      </c>
      <c r="V20" s="24">
        <f t="shared" si="8"/>
        <v>3392</v>
      </c>
      <c r="W20" s="24">
        <f t="shared" si="9"/>
        <v>105152</v>
      </c>
      <c r="X20" s="24">
        <f t="shared" si="10"/>
        <v>27276.4288</v>
      </c>
      <c r="Y20" s="27">
        <f t="shared" si="11"/>
        <v>3584</v>
      </c>
      <c r="Z20" s="27">
        <f t="shared" si="12"/>
        <v>111104</v>
      </c>
      <c r="AA20" s="28">
        <f t="shared" si="13"/>
        <v>28820.3776</v>
      </c>
    </row>
    <row r="21" spans="1:27">
      <c r="A21" s="11">
        <v>709</v>
      </c>
      <c r="B21" s="11" t="s">
        <v>66</v>
      </c>
      <c r="C21" s="11">
        <v>181</v>
      </c>
      <c r="D21" s="11" t="s">
        <v>62</v>
      </c>
      <c r="E21" s="11">
        <v>148563.95</v>
      </c>
      <c r="F21" s="11">
        <v>31</v>
      </c>
      <c r="G21" s="13">
        <v>4792</v>
      </c>
      <c r="H21" s="13">
        <f t="shared" si="0"/>
        <v>5750.4</v>
      </c>
      <c r="I21" s="11">
        <f>VLOOKUP(A21,[3]查询时间段分门店销售汇总!$D$1:$L$65536,9,FALSE)</f>
        <v>182380.41</v>
      </c>
      <c r="J21" s="11">
        <f>VLOOKUP(A21,[1]Sheet1!$C$3:$D$100,2,FALSE)</f>
        <v>24</v>
      </c>
      <c r="K21" s="15">
        <f t="shared" si="1"/>
        <v>7599</v>
      </c>
      <c r="L21" s="17">
        <v>7500</v>
      </c>
      <c r="M21" s="13">
        <f t="shared" si="2"/>
        <v>99</v>
      </c>
      <c r="N21" s="13">
        <f t="shared" si="3"/>
        <v>-2708</v>
      </c>
      <c r="O21" s="17">
        <v>7500</v>
      </c>
      <c r="P21" s="17">
        <f t="shared" si="4"/>
        <v>232500</v>
      </c>
      <c r="Q21" s="17">
        <f t="shared" si="5"/>
        <v>73005</v>
      </c>
      <c r="R21" s="21">
        <f t="shared" ref="R21:R38" si="15">(O21-G21)/G21</f>
        <v>0.565108514190317</v>
      </c>
      <c r="S21" s="22" t="s">
        <v>40</v>
      </c>
      <c r="T21" s="11">
        <v>73.41</v>
      </c>
      <c r="U21" s="23">
        <f t="shared" si="7"/>
        <v>3167.1434409481</v>
      </c>
      <c r="V21" s="24">
        <f t="shared" si="8"/>
        <v>7800</v>
      </c>
      <c r="W21" s="24">
        <f t="shared" si="9"/>
        <v>241800</v>
      </c>
      <c r="X21" s="24">
        <f t="shared" si="10"/>
        <v>75925.2</v>
      </c>
      <c r="Y21" s="27">
        <f t="shared" si="11"/>
        <v>8100</v>
      </c>
      <c r="Z21" s="27">
        <f t="shared" si="12"/>
        <v>251100</v>
      </c>
      <c r="AA21" s="28">
        <f t="shared" si="13"/>
        <v>78845.4</v>
      </c>
    </row>
    <row r="22" spans="1:27">
      <c r="A22" s="11">
        <v>311</v>
      </c>
      <c r="B22" s="11" t="s">
        <v>67</v>
      </c>
      <c r="C22" s="11">
        <v>181</v>
      </c>
      <c r="D22" s="11" t="s">
        <v>62</v>
      </c>
      <c r="E22" s="11">
        <v>185605.88</v>
      </c>
      <c r="F22" s="11">
        <v>31</v>
      </c>
      <c r="G22" s="13">
        <v>5987</v>
      </c>
      <c r="H22" s="13">
        <f t="shared" si="0"/>
        <v>7184.4</v>
      </c>
      <c r="I22" s="11">
        <f>VLOOKUP(A22,[3]查询时间段分门店销售汇总!$D$1:$L$65536,9,FALSE)</f>
        <v>152367.17</v>
      </c>
      <c r="J22" s="11">
        <f>VLOOKUP(A22,[1]Sheet1!$C$3:$D$100,2,FALSE)</f>
        <v>24</v>
      </c>
      <c r="K22" s="15">
        <f t="shared" si="1"/>
        <v>6349</v>
      </c>
      <c r="L22" s="17">
        <v>5500</v>
      </c>
      <c r="M22" s="13">
        <f t="shared" si="2"/>
        <v>849</v>
      </c>
      <c r="N22" s="13">
        <f t="shared" si="3"/>
        <v>487</v>
      </c>
      <c r="O22" s="17">
        <v>5500</v>
      </c>
      <c r="P22" s="17">
        <f t="shared" si="4"/>
        <v>170500</v>
      </c>
      <c r="Q22" s="17">
        <f t="shared" si="5"/>
        <v>37510</v>
      </c>
      <c r="R22" s="21">
        <f t="shared" si="15"/>
        <v>-0.081342909637548</v>
      </c>
      <c r="S22" s="22">
        <v>0.22</v>
      </c>
      <c r="T22" s="11">
        <v>216.74</v>
      </c>
      <c r="U22" s="23">
        <f t="shared" si="7"/>
        <v>786.656823844237</v>
      </c>
      <c r="V22" s="24">
        <f t="shared" si="8"/>
        <v>5720</v>
      </c>
      <c r="W22" s="24">
        <f t="shared" si="9"/>
        <v>177320</v>
      </c>
      <c r="X22" s="24">
        <f t="shared" si="10"/>
        <v>39010.4</v>
      </c>
      <c r="Y22" s="27">
        <f t="shared" si="11"/>
        <v>5940</v>
      </c>
      <c r="Z22" s="27">
        <f t="shared" si="12"/>
        <v>184140</v>
      </c>
      <c r="AA22" s="28">
        <f t="shared" si="13"/>
        <v>40510.8</v>
      </c>
    </row>
    <row r="23" spans="1:27">
      <c r="A23" s="11">
        <v>581</v>
      </c>
      <c r="B23" s="11" t="s">
        <v>68</v>
      </c>
      <c r="C23" s="11">
        <v>181</v>
      </c>
      <c r="D23" s="11" t="s">
        <v>62</v>
      </c>
      <c r="E23" s="11">
        <v>169938.99</v>
      </c>
      <c r="F23" s="11">
        <v>10</v>
      </c>
      <c r="G23" s="13">
        <v>16994</v>
      </c>
      <c r="H23" s="13">
        <f t="shared" si="0"/>
        <v>20392.8</v>
      </c>
      <c r="I23" s="11">
        <f>VLOOKUP(A23,[3]查询时间段分门店销售汇总!$D$1:$L$65536,9,FALSE)</f>
        <v>235288.37</v>
      </c>
      <c r="J23" s="11">
        <f>VLOOKUP(A23,[1]Sheet1!$C$3:$D$100,2,FALSE)</f>
        <v>24</v>
      </c>
      <c r="K23" s="15">
        <f t="shared" si="1"/>
        <v>9804</v>
      </c>
      <c r="L23" s="17">
        <v>9200</v>
      </c>
      <c r="M23" s="13">
        <f t="shared" si="2"/>
        <v>604</v>
      </c>
      <c r="N23" s="13">
        <f t="shared" si="3"/>
        <v>7794</v>
      </c>
      <c r="O23" s="18">
        <v>9500</v>
      </c>
      <c r="P23" s="18">
        <f t="shared" si="4"/>
        <v>294500</v>
      </c>
      <c r="Q23" s="18">
        <f t="shared" si="5"/>
        <v>99099.25</v>
      </c>
      <c r="R23" s="25">
        <f t="shared" si="15"/>
        <v>-0.440979169118512</v>
      </c>
      <c r="S23" s="22" t="s">
        <v>69</v>
      </c>
      <c r="T23" s="11">
        <v>63.61</v>
      </c>
      <c r="U23" s="23">
        <f t="shared" si="7"/>
        <v>4629.77519257978</v>
      </c>
      <c r="V23" s="24">
        <f t="shared" si="8"/>
        <v>9880</v>
      </c>
      <c r="W23" s="24">
        <f t="shared" si="9"/>
        <v>306280</v>
      </c>
      <c r="X23" s="24">
        <f t="shared" si="10"/>
        <v>103063.22</v>
      </c>
      <c r="Y23" s="27">
        <f t="shared" si="11"/>
        <v>10260</v>
      </c>
      <c r="Z23" s="27">
        <f t="shared" si="12"/>
        <v>318060</v>
      </c>
      <c r="AA23" s="28">
        <f t="shared" si="13"/>
        <v>107027.19</v>
      </c>
    </row>
    <row r="24" spans="1:27">
      <c r="A24" s="11">
        <v>570</v>
      </c>
      <c r="B24" s="11" t="s">
        <v>70</v>
      </c>
      <c r="C24" s="11">
        <v>181</v>
      </c>
      <c r="D24" s="11" t="s">
        <v>62</v>
      </c>
      <c r="E24" s="11">
        <v>110468.57</v>
      </c>
      <c r="F24" s="11">
        <v>31</v>
      </c>
      <c r="G24" s="13">
        <v>3564</v>
      </c>
      <c r="H24" s="13">
        <f t="shared" si="0"/>
        <v>4276.8</v>
      </c>
      <c r="I24" s="11">
        <f>VLOOKUP(A24,[3]查询时间段分门店销售汇总!$D$1:$L$65536,9,FALSE)</f>
        <v>111817.22</v>
      </c>
      <c r="J24" s="11">
        <f>VLOOKUP(A24,[1]Sheet1!$C$3:$D$100,2,FALSE)</f>
        <v>24</v>
      </c>
      <c r="K24" s="15">
        <f t="shared" si="1"/>
        <v>4659</v>
      </c>
      <c r="L24" s="17">
        <v>4600</v>
      </c>
      <c r="M24" s="13">
        <f t="shared" si="2"/>
        <v>59</v>
      </c>
      <c r="N24" s="13">
        <f t="shared" si="3"/>
        <v>-1036</v>
      </c>
      <c r="O24" s="17">
        <v>4600</v>
      </c>
      <c r="P24" s="17">
        <f t="shared" si="4"/>
        <v>142600</v>
      </c>
      <c r="Q24" s="17">
        <f t="shared" si="5"/>
        <v>43564.3</v>
      </c>
      <c r="R24" s="21">
        <f t="shared" si="15"/>
        <v>0.290684624017957</v>
      </c>
      <c r="S24" s="22" t="s">
        <v>71</v>
      </c>
      <c r="T24" s="11">
        <v>54.21</v>
      </c>
      <c r="U24" s="23">
        <f t="shared" si="7"/>
        <v>2630.51097583472</v>
      </c>
      <c r="V24" s="24">
        <f t="shared" si="8"/>
        <v>4784</v>
      </c>
      <c r="W24" s="24">
        <f t="shared" si="9"/>
        <v>148304</v>
      </c>
      <c r="X24" s="24">
        <f t="shared" si="10"/>
        <v>45306.872</v>
      </c>
      <c r="Y24" s="27">
        <f t="shared" si="11"/>
        <v>4968</v>
      </c>
      <c r="Z24" s="27">
        <f t="shared" si="12"/>
        <v>154008</v>
      </c>
      <c r="AA24" s="28">
        <f t="shared" si="13"/>
        <v>47049.444</v>
      </c>
    </row>
    <row r="25" spans="1:27">
      <c r="A25" s="11">
        <v>357</v>
      </c>
      <c r="B25" s="11" t="s">
        <v>72</v>
      </c>
      <c r="C25" s="11">
        <v>181</v>
      </c>
      <c r="D25" s="11" t="s">
        <v>62</v>
      </c>
      <c r="E25" s="11">
        <v>164115.86</v>
      </c>
      <c r="F25" s="11">
        <v>31</v>
      </c>
      <c r="G25" s="13">
        <v>5294</v>
      </c>
      <c r="H25" s="13">
        <f t="shared" si="0"/>
        <v>6352.8</v>
      </c>
      <c r="I25" s="11">
        <f>VLOOKUP(A25,[3]查询时间段分门店销售汇总!$D$1:$L$65536,9,FALSE)</f>
        <v>160608.33</v>
      </c>
      <c r="J25" s="11">
        <f>VLOOKUP(A25,[1]Sheet1!$C$3:$D$100,2,FALSE)</f>
        <v>24</v>
      </c>
      <c r="K25" s="15">
        <f t="shared" si="1"/>
        <v>6692</v>
      </c>
      <c r="L25" s="17">
        <v>6600</v>
      </c>
      <c r="M25" s="13">
        <f t="shared" si="2"/>
        <v>92</v>
      </c>
      <c r="N25" s="13">
        <f t="shared" si="3"/>
        <v>-1306</v>
      </c>
      <c r="O25" s="17">
        <v>6600</v>
      </c>
      <c r="P25" s="17">
        <f t="shared" si="4"/>
        <v>204600</v>
      </c>
      <c r="Q25" s="17">
        <f t="shared" si="5"/>
        <v>56060.4</v>
      </c>
      <c r="R25" s="21">
        <f t="shared" si="15"/>
        <v>0.246694370986022</v>
      </c>
      <c r="S25" s="22" t="s">
        <v>56</v>
      </c>
      <c r="T25" s="11">
        <v>95.41</v>
      </c>
      <c r="U25" s="23">
        <f t="shared" si="7"/>
        <v>2144.42930510429</v>
      </c>
      <c r="V25" s="24">
        <f t="shared" si="8"/>
        <v>6864</v>
      </c>
      <c r="W25" s="24">
        <f t="shared" si="9"/>
        <v>212784</v>
      </c>
      <c r="X25" s="24">
        <f t="shared" si="10"/>
        <v>58302.816</v>
      </c>
      <c r="Y25" s="27">
        <f t="shared" si="11"/>
        <v>7128</v>
      </c>
      <c r="Z25" s="27">
        <f t="shared" si="12"/>
        <v>220968</v>
      </c>
      <c r="AA25" s="28">
        <f t="shared" si="13"/>
        <v>60545.232</v>
      </c>
    </row>
    <row r="26" spans="1:27">
      <c r="A26" s="11">
        <v>379</v>
      </c>
      <c r="B26" s="11" t="s">
        <v>73</v>
      </c>
      <c r="C26" s="11">
        <v>181</v>
      </c>
      <c r="D26" s="11" t="s">
        <v>62</v>
      </c>
      <c r="E26" s="11">
        <v>140491.36</v>
      </c>
      <c r="F26" s="11">
        <v>31</v>
      </c>
      <c r="G26" s="13">
        <v>4532</v>
      </c>
      <c r="H26" s="13">
        <f t="shared" si="0"/>
        <v>5438.4</v>
      </c>
      <c r="I26" s="11">
        <f>VLOOKUP(A26,[3]查询时间段分门店销售汇总!$D$1:$L$65536,9,FALSE)</f>
        <v>145219.99</v>
      </c>
      <c r="J26" s="11">
        <f>VLOOKUP(A26,[1]Sheet1!$C$3:$D$100,2,FALSE)</f>
        <v>24</v>
      </c>
      <c r="K26" s="15">
        <f t="shared" si="1"/>
        <v>6051</v>
      </c>
      <c r="L26" s="17">
        <v>6000</v>
      </c>
      <c r="M26" s="13">
        <f t="shared" si="2"/>
        <v>51</v>
      </c>
      <c r="N26" s="13">
        <f t="shared" si="3"/>
        <v>-1468</v>
      </c>
      <c r="O26" s="17">
        <v>6000</v>
      </c>
      <c r="P26" s="17">
        <f t="shared" si="4"/>
        <v>186000</v>
      </c>
      <c r="Q26" s="17">
        <f t="shared" si="5"/>
        <v>53326.2</v>
      </c>
      <c r="R26" s="21">
        <f t="shared" si="15"/>
        <v>0.323918799646955</v>
      </c>
      <c r="S26" s="22" t="s">
        <v>74</v>
      </c>
      <c r="T26" s="11">
        <v>67.16</v>
      </c>
      <c r="U26" s="23">
        <f t="shared" si="7"/>
        <v>2769.50565812984</v>
      </c>
      <c r="V26" s="24">
        <f t="shared" si="8"/>
        <v>6240</v>
      </c>
      <c r="W26" s="24">
        <f t="shared" si="9"/>
        <v>193440</v>
      </c>
      <c r="X26" s="24">
        <f t="shared" si="10"/>
        <v>55459.248</v>
      </c>
      <c r="Y26" s="27">
        <f t="shared" si="11"/>
        <v>6480</v>
      </c>
      <c r="Z26" s="27">
        <f t="shared" si="12"/>
        <v>200880</v>
      </c>
      <c r="AA26" s="28">
        <f t="shared" si="13"/>
        <v>57592.296</v>
      </c>
    </row>
    <row r="27" spans="1:27">
      <c r="A27" s="11">
        <v>730</v>
      </c>
      <c r="B27" s="11" t="s">
        <v>75</v>
      </c>
      <c r="C27" s="11">
        <v>181</v>
      </c>
      <c r="D27" s="11" t="s">
        <v>62</v>
      </c>
      <c r="E27" s="11">
        <v>217174.6</v>
      </c>
      <c r="F27" s="11">
        <v>31</v>
      </c>
      <c r="G27" s="13">
        <v>7006</v>
      </c>
      <c r="H27" s="13">
        <f t="shared" si="0"/>
        <v>8407.2</v>
      </c>
      <c r="I27" s="11">
        <f>VLOOKUP(A27,[3]查询时间段分门店销售汇总!$D$1:$L$65536,9,FALSE)</f>
        <v>219909.21</v>
      </c>
      <c r="J27" s="11">
        <f>VLOOKUP(A27,[1]Sheet1!$C$3:$D$100,2,FALSE)</f>
        <v>24</v>
      </c>
      <c r="K27" s="15">
        <f t="shared" si="1"/>
        <v>9163</v>
      </c>
      <c r="L27" s="17">
        <v>9000</v>
      </c>
      <c r="M27" s="13">
        <f t="shared" si="2"/>
        <v>163</v>
      </c>
      <c r="N27" s="13">
        <f t="shared" si="3"/>
        <v>-1994</v>
      </c>
      <c r="O27" s="17">
        <v>9000</v>
      </c>
      <c r="P27" s="17">
        <f t="shared" si="4"/>
        <v>279000</v>
      </c>
      <c r="Q27" s="17">
        <f t="shared" si="5"/>
        <v>83421</v>
      </c>
      <c r="R27" s="21">
        <f t="shared" si="15"/>
        <v>0.284613188695404</v>
      </c>
      <c r="S27" s="22" t="s">
        <v>76</v>
      </c>
      <c r="T27" s="11">
        <v>90.04</v>
      </c>
      <c r="U27" s="23">
        <f t="shared" si="7"/>
        <v>3098.62283429587</v>
      </c>
      <c r="V27" s="24">
        <f t="shared" si="8"/>
        <v>9360</v>
      </c>
      <c r="W27" s="24">
        <f t="shared" si="9"/>
        <v>290160</v>
      </c>
      <c r="X27" s="24">
        <f t="shared" si="10"/>
        <v>86757.84</v>
      </c>
      <c r="Y27" s="27">
        <f t="shared" si="11"/>
        <v>9720</v>
      </c>
      <c r="Z27" s="27">
        <f t="shared" si="12"/>
        <v>301320</v>
      </c>
      <c r="AA27" s="28">
        <f t="shared" si="13"/>
        <v>90094.68</v>
      </c>
    </row>
    <row r="28" spans="1:27">
      <c r="A28" s="11">
        <v>343</v>
      </c>
      <c r="B28" s="11" t="s">
        <v>77</v>
      </c>
      <c r="C28" s="11">
        <v>181</v>
      </c>
      <c r="D28" s="11" t="s">
        <v>62</v>
      </c>
      <c r="E28" s="11">
        <v>472511.37</v>
      </c>
      <c r="F28" s="11">
        <v>31</v>
      </c>
      <c r="G28" s="13">
        <v>15242</v>
      </c>
      <c r="H28" s="13">
        <f t="shared" si="0"/>
        <v>18290.4</v>
      </c>
      <c r="I28" s="11">
        <f>VLOOKUP(A28,[3]查询时间段分门店销售汇总!$D$1:$L$65536,9,FALSE)</f>
        <v>488464.93</v>
      </c>
      <c r="J28" s="11">
        <f>VLOOKUP(A28,[1]Sheet1!$C$3:$D$100,2,FALSE)</f>
        <v>24</v>
      </c>
      <c r="K28" s="15">
        <f t="shared" si="1"/>
        <v>20353</v>
      </c>
      <c r="L28" s="17">
        <v>20000</v>
      </c>
      <c r="M28" s="13">
        <f t="shared" si="2"/>
        <v>353</v>
      </c>
      <c r="N28" s="13">
        <f t="shared" si="3"/>
        <v>-4758</v>
      </c>
      <c r="O28" s="17">
        <v>20000</v>
      </c>
      <c r="P28" s="17">
        <f t="shared" si="4"/>
        <v>620000</v>
      </c>
      <c r="Q28" s="17">
        <f t="shared" si="5"/>
        <v>176204</v>
      </c>
      <c r="R28" s="21">
        <f t="shared" si="15"/>
        <v>0.312163758037003</v>
      </c>
      <c r="S28" s="22" t="s">
        <v>78</v>
      </c>
      <c r="T28" s="11">
        <v>119.14</v>
      </c>
      <c r="U28" s="23">
        <f t="shared" si="7"/>
        <v>5203.96172570086</v>
      </c>
      <c r="V28" s="24">
        <f t="shared" si="8"/>
        <v>20600</v>
      </c>
      <c r="W28" s="24">
        <f t="shared" si="9"/>
        <v>638600</v>
      </c>
      <c r="X28" s="24">
        <f t="shared" si="10"/>
        <v>181490.12</v>
      </c>
      <c r="Y28" s="27">
        <f t="shared" si="11"/>
        <v>21200</v>
      </c>
      <c r="Z28" s="27">
        <f t="shared" si="12"/>
        <v>657200</v>
      </c>
      <c r="AA28" s="28">
        <f t="shared" si="13"/>
        <v>186776.24</v>
      </c>
    </row>
    <row r="29" spans="1:27">
      <c r="A29" s="11">
        <v>339</v>
      </c>
      <c r="B29" s="11" t="s">
        <v>79</v>
      </c>
      <c r="C29" s="11">
        <v>181</v>
      </c>
      <c r="D29" s="11" t="s">
        <v>62</v>
      </c>
      <c r="E29" s="11">
        <v>125120.14</v>
      </c>
      <c r="F29" s="11">
        <v>31</v>
      </c>
      <c r="G29" s="13">
        <v>4036</v>
      </c>
      <c r="H29" s="13">
        <f t="shared" si="0"/>
        <v>4843.2</v>
      </c>
      <c r="I29" s="11">
        <f>VLOOKUP(A29,[3]查询时间段分门店销售汇总!$D$1:$L$65536,9,FALSE)</f>
        <v>92005.5</v>
      </c>
      <c r="J29" s="11">
        <f>VLOOKUP(A29,[1]Sheet1!$C$3:$D$100,2,FALSE)</f>
        <v>24</v>
      </c>
      <c r="K29" s="15">
        <f t="shared" si="1"/>
        <v>3834</v>
      </c>
      <c r="L29" s="17">
        <v>4200</v>
      </c>
      <c r="M29" s="13">
        <f t="shared" si="2"/>
        <v>-366</v>
      </c>
      <c r="N29" s="13">
        <f t="shared" si="3"/>
        <v>-164</v>
      </c>
      <c r="O29" s="17">
        <v>4200</v>
      </c>
      <c r="P29" s="17">
        <f t="shared" si="4"/>
        <v>130200</v>
      </c>
      <c r="Q29" s="17">
        <f t="shared" si="5"/>
        <v>39046.98</v>
      </c>
      <c r="R29" s="21">
        <f t="shared" si="15"/>
        <v>0.0406342913776016</v>
      </c>
      <c r="S29" s="22" t="s">
        <v>80</v>
      </c>
      <c r="T29" s="11">
        <v>78.48</v>
      </c>
      <c r="U29" s="23">
        <f t="shared" si="7"/>
        <v>1659.02140672783</v>
      </c>
      <c r="V29" s="24">
        <f t="shared" si="8"/>
        <v>4368</v>
      </c>
      <c r="W29" s="24">
        <f t="shared" si="9"/>
        <v>135408</v>
      </c>
      <c r="X29" s="24">
        <f t="shared" si="10"/>
        <v>40608.8592</v>
      </c>
      <c r="Y29" s="27">
        <f t="shared" si="11"/>
        <v>4536</v>
      </c>
      <c r="Z29" s="27">
        <f t="shared" si="12"/>
        <v>140616</v>
      </c>
      <c r="AA29" s="28">
        <f t="shared" si="13"/>
        <v>42170.7384</v>
      </c>
    </row>
    <row r="30" spans="1:27">
      <c r="A30" s="11">
        <v>727</v>
      </c>
      <c r="B30" s="11" t="s">
        <v>81</v>
      </c>
      <c r="C30" s="11">
        <v>181</v>
      </c>
      <c r="D30" s="11" t="s">
        <v>62</v>
      </c>
      <c r="E30" s="11">
        <v>107708.32</v>
      </c>
      <c r="F30" s="11">
        <v>31</v>
      </c>
      <c r="G30" s="13">
        <v>3474</v>
      </c>
      <c r="H30" s="13">
        <f t="shared" si="0"/>
        <v>4168.8</v>
      </c>
      <c r="I30" s="11">
        <f>VLOOKUP(A30,[3]查询时间段分门店销售汇总!$D$1:$L$65536,9,FALSE)</f>
        <v>94237.06</v>
      </c>
      <c r="J30" s="11">
        <f>VLOOKUP(A30,[1]Sheet1!$C$3:$D$100,2,FALSE)</f>
        <v>24</v>
      </c>
      <c r="K30" s="15">
        <f t="shared" si="1"/>
        <v>3927</v>
      </c>
      <c r="L30" s="17">
        <v>4300</v>
      </c>
      <c r="M30" s="13">
        <f t="shared" si="2"/>
        <v>-373</v>
      </c>
      <c r="N30" s="13">
        <f t="shared" si="3"/>
        <v>-826</v>
      </c>
      <c r="O30" s="17">
        <v>4300</v>
      </c>
      <c r="P30" s="17">
        <f t="shared" si="4"/>
        <v>133300</v>
      </c>
      <c r="Q30" s="17">
        <f t="shared" si="5"/>
        <v>43229.19</v>
      </c>
      <c r="R30" s="21">
        <f t="shared" si="15"/>
        <v>0.237766263672999</v>
      </c>
      <c r="S30" s="22" t="s">
        <v>82</v>
      </c>
      <c r="T30" s="11">
        <v>57.49</v>
      </c>
      <c r="U30" s="23">
        <f t="shared" si="7"/>
        <v>2318.66411549835</v>
      </c>
      <c r="V30" s="24">
        <f t="shared" si="8"/>
        <v>4472</v>
      </c>
      <c r="W30" s="24">
        <f t="shared" si="9"/>
        <v>138632</v>
      </c>
      <c r="X30" s="24">
        <f t="shared" si="10"/>
        <v>44958.3576</v>
      </c>
      <c r="Y30" s="27">
        <f t="shared" si="11"/>
        <v>4644</v>
      </c>
      <c r="Z30" s="27">
        <f t="shared" si="12"/>
        <v>143964</v>
      </c>
      <c r="AA30" s="28">
        <f t="shared" si="13"/>
        <v>46687.5252</v>
      </c>
    </row>
    <row r="31" spans="1:27">
      <c r="A31" s="11">
        <v>741</v>
      </c>
      <c r="B31" s="11" t="s">
        <v>83</v>
      </c>
      <c r="C31" s="11">
        <v>181</v>
      </c>
      <c r="D31" s="11" t="s">
        <v>62</v>
      </c>
      <c r="E31" s="11">
        <v>66197.28</v>
      </c>
      <c r="F31" s="11">
        <v>31</v>
      </c>
      <c r="G31" s="13">
        <v>2135</v>
      </c>
      <c r="H31" s="13">
        <f t="shared" si="0"/>
        <v>2562</v>
      </c>
      <c r="I31" s="11">
        <f>VLOOKUP(A31,[3]查询时间段分门店销售汇总!$D$1:$L$65536,9,FALSE)</f>
        <v>57279.33</v>
      </c>
      <c r="J31" s="11">
        <f>VLOOKUP(A31,[1]Sheet1!$C$3:$D$100,2,FALSE)</f>
        <v>24</v>
      </c>
      <c r="K31" s="15">
        <f t="shared" si="1"/>
        <v>2387</v>
      </c>
      <c r="L31" s="17">
        <v>3000</v>
      </c>
      <c r="M31" s="13">
        <f t="shared" si="2"/>
        <v>-613</v>
      </c>
      <c r="N31" s="13">
        <f t="shared" si="3"/>
        <v>-865</v>
      </c>
      <c r="O31" s="17">
        <v>3000</v>
      </c>
      <c r="P31" s="17">
        <f t="shared" si="4"/>
        <v>93000</v>
      </c>
      <c r="Q31" s="17">
        <f t="shared" si="5"/>
        <v>25556.4</v>
      </c>
      <c r="R31" s="21">
        <f t="shared" si="15"/>
        <v>0.405152224824356</v>
      </c>
      <c r="S31" s="22" t="s">
        <v>84</v>
      </c>
      <c r="T31" s="11">
        <v>64.05</v>
      </c>
      <c r="U31" s="23">
        <f t="shared" si="7"/>
        <v>1451.9906323185</v>
      </c>
      <c r="V31" s="24">
        <f t="shared" si="8"/>
        <v>3180</v>
      </c>
      <c r="W31" s="24">
        <f t="shared" si="9"/>
        <v>98580</v>
      </c>
      <c r="X31" s="24">
        <f t="shared" si="10"/>
        <v>27089.784</v>
      </c>
      <c r="Y31" s="27">
        <f t="shared" si="11"/>
        <v>3360</v>
      </c>
      <c r="Z31" s="27">
        <f t="shared" si="12"/>
        <v>104160</v>
      </c>
      <c r="AA31" s="28">
        <f t="shared" si="13"/>
        <v>28623.168</v>
      </c>
    </row>
    <row r="32" spans="1:27">
      <c r="A32" s="11">
        <v>745</v>
      </c>
      <c r="B32" s="11" t="s">
        <v>85</v>
      </c>
      <c r="C32" s="11">
        <v>181</v>
      </c>
      <c r="D32" s="11" t="s">
        <v>62</v>
      </c>
      <c r="E32" s="11">
        <v>138444.36</v>
      </c>
      <c r="F32" s="11">
        <v>31</v>
      </c>
      <c r="G32" s="13">
        <v>4466</v>
      </c>
      <c r="H32" s="13">
        <f t="shared" si="0"/>
        <v>5359.2</v>
      </c>
      <c r="I32" s="11">
        <f>VLOOKUP(A32,[3]查询时间段分门店销售汇总!$D$1:$L$65536,9,FALSE)</f>
        <v>106499.62</v>
      </c>
      <c r="J32" s="11">
        <f>VLOOKUP(A32,[1]Sheet1!$C$3:$D$100,2,FALSE)</f>
        <v>24</v>
      </c>
      <c r="K32" s="15">
        <f t="shared" si="1"/>
        <v>4437</v>
      </c>
      <c r="L32" s="17">
        <v>5000</v>
      </c>
      <c r="M32" s="13">
        <f t="shared" si="2"/>
        <v>-563</v>
      </c>
      <c r="N32" s="13">
        <f t="shared" si="3"/>
        <v>-534</v>
      </c>
      <c r="O32" s="17">
        <v>5000</v>
      </c>
      <c r="P32" s="17">
        <f t="shared" si="4"/>
        <v>155000</v>
      </c>
      <c r="Q32" s="17">
        <f t="shared" si="5"/>
        <v>49848</v>
      </c>
      <c r="R32" s="21">
        <f t="shared" si="15"/>
        <v>0.119570085087326</v>
      </c>
      <c r="S32" s="22" t="s">
        <v>86</v>
      </c>
      <c r="T32" s="11">
        <v>69.98</v>
      </c>
      <c r="U32" s="23">
        <f t="shared" si="7"/>
        <v>2214.91854815662</v>
      </c>
      <c r="V32" s="24">
        <f t="shared" si="8"/>
        <v>5200</v>
      </c>
      <c r="W32" s="24">
        <f t="shared" si="9"/>
        <v>161200</v>
      </c>
      <c r="X32" s="24">
        <f t="shared" si="10"/>
        <v>51841.92</v>
      </c>
      <c r="Y32" s="27">
        <f t="shared" si="11"/>
        <v>5400</v>
      </c>
      <c r="Z32" s="27">
        <f t="shared" si="12"/>
        <v>167400</v>
      </c>
      <c r="AA32" s="28">
        <f t="shared" si="13"/>
        <v>53835.84</v>
      </c>
    </row>
    <row r="33" spans="1:27">
      <c r="A33" s="11">
        <v>359</v>
      </c>
      <c r="B33" s="11" t="s">
        <v>87</v>
      </c>
      <c r="C33" s="11">
        <v>181</v>
      </c>
      <c r="D33" s="11" t="s">
        <v>62</v>
      </c>
      <c r="E33" s="11">
        <v>187152.41</v>
      </c>
      <c r="F33" s="11">
        <v>31</v>
      </c>
      <c r="G33" s="13">
        <v>6037</v>
      </c>
      <c r="H33" s="13">
        <f t="shared" si="0"/>
        <v>7244.4</v>
      </c>
      <c r="I33" s="11">
        <f>VLOOKUP(A33,[3]查询时间段分门店销售汇总!$D$1:$L$65536,9,FALSE)</f>
        <v>205370.77</v>
      </c>
      <c r="J33" s="11">
        <f>VLOOKUP(A33,[1]Sheet1!$C$3:$D$100,2,FALSE)</f>
        <v>24</v>
      </c>
      <c r="K33" s="15">
        <f t="shared" si="1"/>
        <v>8557</v>
      </c>
      <c r="L33" s="17">
        <v>9000</v>
      </c>
      <c r="M33" s="13">
        <f t="shared" si="2"/>
        <v>-443</v>
      </c>
      <c r="N33" s="13">
        <f t="shared" si="3"/>
        <v>-2963</v>
      </c>
      <c r="O33" s="17">
        <v>9000</v>
      </c>
      <c r="P33" s="17">
        <f t="shared" si="4"/>
        <v>279000</v>
      </c>
      <c r="Q33" s="17">
        <f t="shared" si="5"/>
        <v>92321.1</v>
      </c>
      <c r="R33" s="21">
        <f t="shared" si="15"/>
        <v>0.490806692065596</v>
      </c>
      <c r="S33" s="22" t="s">
        <v>88</v>
      </c>
      <c r="T33" s="11">
        <v>66.53</v>
      </c>
      <c r="U33" s="23">
        <f t="shared" si="7"/>
        <v>4193.59687359086</v>
      </c>
      <c r="V33" s="24">
        <f t="shared" si="8"/>
        <v>9360</v>
      </c>
      <c r="W33" s="24">
        <f t="shared" si="9"/>
        <v>290160</v>
      </c>
      <c r="X33" s="24">
        <f t="shared" si="10"/>
        <v>96013.944</v>
      </c>
      <c r="Y33" s="27">
        <f t="shared" si="11"/>
        <v>9720</v>
      </c>
      <c r="Z33" s="27">
        <f t="shared" si="12"/>
        <v>301320</v>
      </c>
      <c r="AA33" s="28">
        <f t="shared" si="13"/>
        <v>99706.788</v>
      </c>
    </row>
    <row r="34" spans="1:27">
      <c r="A34" s="11">
        <v>726</v>
      </c>
      <c r="B34" s="11" t="s">
        <v>89</v>
      </c>
      <c r="C34" s="11">
        <v>181</v>
      </c>
      <c r="D34" s="11" t="s">
        <v>62</v>
      </c>
      <c r="E34" s="11">
        <v>234366.15</v>
      </c>
      <c r="F34" s="11">
        <v>31</v>
      </c>
      <c r="G34" s="13">
        <v>7560</v>
      </c>
      <c r="H34" s="13">
        <f t="shared" si="0"/>
        <v>9072</v>
      </c>
      <c r="I34" s="11">
        <f>VLOOKUP(A34,[3]查询时间段分门店销售汇总!$D$1:$L$65536,9,FALSE)</f>
        <v>204506.24</v>
      </c>
      <c r="J34" s="11">
        <f>VLOOKUP(A34,[1]Sheet1!$C$3:$D$100,2,FALSE)</f>
        <v>24</v>
      </c>
      <c r="K34" s="15">
        <f t="shared" si="1"/>
        <v>8521</v>
      </c>
      <c r="L34" s="17">
        <v>9000</v>
      </c>
      <c r="M34" s="13">
        <f t="shared" si="2"/>
        <v>-479</v>
      </c>
      <c r="N34" s="13">
        <f t="shared" si="3"/>
        <v>-1440</v>
      </c>
      <c r="O34" s="17">
        <v>9000</v>
      </c>
      <c r="P34" s="17">
        <f t="shared" si="4"/>
        <v>279000</v>
      </c>
      <c r="Q34" s="17">
        <f t="shared" si="5"/>
        <v>90898.2</v>
      </c>
      <c r="R34" s="21">
        <f t="shared" si="15"/>
        <v>0.19047619047619</v>
      </c>
      <c r="S34" s="22" t="s">
        <v>90</v>
      </c>
      <c r="T34" s="11">
        <v>73.43</v>
      </c>
      <c r="U34" s="23">
        <f t="shared" si="7"/>
        <v>3799.53697398883</v>
      </c>
      <c r="V34" s="24">
        <f t="shared" si="8"/>
        <v>9360</v>
      </c>
      <c r="W34" s="24">
        <f t="shared" si="9"/>
        <v>290160</v>
      </c>
      <c r="X34" s="24">
        <f t="shared" si="10"/>
        <v>94534.128</v>
      </c>
      <c r="Y34" s="27">
        <f t="shared" si="11"/>
        <v>9720</v>
      </c>
      <c r="Z34" s="27">
        <f t="shared" si="12"/>
        <v>301320</v>
      </c>
      <c r="AA34" s="28">
        <f t="shared" si="13"/>
        <v>98170.056</v>
      </c>
    </row>
    <row r="35" spans="1:27">
      <c r="A35" s="11">
        <v>582</v>
      </c>
      <c r="B35" s="11" t="s">
        <v>91</v>
      </c>
      <c r="C35" s="11">
        <v>181</v>
      </c>
      <c r="D35" s="11" t="s">
        <v>62</v>
      </c>
      <c r="E35" s="11">
        <v>521046.23</v>
      </c>
      <c r="F35" s="11">
        <v>31</v>
      </c>
      <c r="G35" s="13">
        <v>16808</v>
      </c>
      <c r="H35" s="13">
        <f t="shared" si="0"/>
        <v>20169.6</v>
      </c>
      <c r="I35" s="11">
        <f>VLOOKUP(A35,[3]查询时间段分门店销售汇总!$D$1:$L$65536,9,FALSE)</f>
        <v>590773.29</v>
      </c>
      <c r="J35" s="11">
        <f>VLOOKUP(A35,[1]Sheet1!$C$3:$D$100,2,FALSE)</f>
        <v>24</v>
      </c>
      <c r="K35" s="15">
        <f t="shared" si="1"/>
        <v>24616</v>
      </c>
      <c r="L35" s="17">
        <v>25000</v>
      </c>
      <c r="M35" s="13">
        <f t="shared" si="2"/>
        <v>-384</v>
      </c>
      <c r="N35" s="13">
        <f t="shared" si="3"/>
        <v>-8192</v>
      </c>
      <c r="O35" s="17">
        <v>25000</v>
      </c>
      <c r="P35" s="17">
        <f t="shared" si="4"/>
        <v>775000</v>
      </c>
      <c r="Q35" s="17">
        <f t="shared" si="5"/>
        <v>196772.5</v>
      </c>
      <c r="R35" s="21">
        <f t="shared" si="15"/>
        <v>0.487386958591147</v>
      </c>
      <c r="S35" s="22" t="s">
        <v>92</v>
      </c>
      <c r="T35" s="11">
        <v>126.72</v>
      </c>
      <c r="U35" s="23">
        <f t="shared" si="7"/>
        <v>6115.84595959596</v>
      </c>
      <c r="V35" s="24">
        <f t="shared" si="8"/>
        <v>25750</v>
      </c>
      <c r="W35" s="24">
        <f t="shared" si="9"/>
        <v>798250</v>
      </c>
      <c r="X35" s="24">
        <f t="shared" si="10"/>
        <v>202675.675</v>
      </c>
      <c r="Y35" s="27">
        <f t="shared" si="11"/>
        <v>26500</v>
      </c>
      <c r="Z35" s="27">
        <f t="shared" si="12"/>
        <v>821500</v>
      </c>
      <c r="AA35" s="28">
        <f t="shared" si="13"/>
        <v>208578.85</v>
      </c>
    </row>
    <row r="36" spans="1:27">
      <c r="A36" s="11">
        <v>347</v>
      </c>
      <c r="B36" s="11" t="s">
        <v>93</v>
      </c>
      <c r="C36" s="11">
        <v>181</v>
      </c>
      <c r="D36" s="11" t="s">
        <v>62</v>
      </c>
      <c r="E36" s="11">
        <v>130657.17</v>
      </c>
      <c r="F36" s="11">
        <v>31</v>
      </c>
      <c r="G36" s="13">
        <v>4215</v>
      </c>
      <c r="H36" s="13">
        <f t="shared" si="0"/>
        <v>5058</v>
      </c>
      <c r="I36" s="11">
        <f>VLOOKUP(A36,[3]查询时间段分门店销售汇总!$D$1:$L$65536,9,FALSE)</f>
        <v>118177.94</v>
      </c>
      <c r="J36" s="11">
        <f>VLOOKUP(A36,[1]Sheet1!$C$3:$D$100,2,FALSE)</f>
        <v>24</v>
      </c>
      <c r="K36" s="15">
        <f t="shared" si="1"/>
        <v>4924</v>
      </c>
      <c r="L36" s="17">
        <v>5000</v>
      </c>
      <c r="M36" s="13">
        <f t="shared" si="2"/>
        <v>-76</v>
      </c>
      <c r="N36" s="13">
        <f t="shared" si="3"/>
        <v>-785</v>
      </c>
      <c r="O36" s="17">
        <v>5000</v>
      </c>
      <c r="P36" s="17">
        <f t="shared" si="4"/>
        <v>155000</v>
      </c>
      <c r="Q36" s="17">
        <f t="shared" si="5"/>
        <v>49848</v>
      </c>
      <c r="R36" s="21">
        <f t="shared" si="15"/>
        <v>0.186239620403321</v>
      </c>
      <c r="S36" s="22" t="s">
        <v>86</v>
      </c>
      <c r="T36" s="11">
        <v>76.78</v>
      </c>
      <c r="U36" s="23">
        <f t="shared" si="7"/>
        <v>2018.7548840844</v>
      </c>
      <c r="V36" s="24">
        <f t="shared" si="8"/>
        <v>5200</v>
      </c>
      <c r="W36" s="24">
        <f t="shared" si="9"/>
        <v>161200</v>
      </c>
      <c r="X36" s="24">
        <f t="shared" si="10"/>
        <v>51841.92</v>
      </c>
      <c r="Y36" s="27">
        <f t="shared" si="11"/>
        <v>5400</v>
      </c>
      <c r="Z36" s="27">
        <f t="shared" si="12"/>
        <v>167400</v>
      </c>
      <c r="AA36" s="28">
        <f t="shared" si="13"/>
        <v>53835.84</v>
      </c>
    </row>
    <row r="37" spans="1:27">
      <c r="A37" s="11">
        <v>365</v>
      </c>
      <c r="B37" s="11" t="s">
        <v>94</v>
      </c>
      <c r="C37" s="11">
        <v>181</v>
      </c>
      <c r="D37" s="11" t="s">
        <v>62</v>
      </c>
      <c r="E37" s="11">
        <v>239688.57</v>
      </c>
      <c r="F37" s="11">
        <v>31</v>
      </c>
      <c r="G37" s="13">
        <v>7732</v>
      </c>
      <c r="H37" s="13">
        <f t="shared" si="0"/>
        <v>9278.4</v>
      </c>
      <c r="I37" s="11">
        <f>VLOOKUP(A37,[3]查询时间段分门店销售汇总!$D$1:$L$65536,9,FALSE)</f>
        <v>201959.48</v>
      </c>
      <c r="J37" s="11">
        <f>VLOOKUP(A37,[1]Sheet1!$C$3:$D$100,2,FALSE)</f>
        <v>24</v>
      </c>
      <c r="K37" s="15">
        <f t="shared" si="1"/>
        <v>8415</v>
      </c>
      <c r="L37" s="17">
        <v>9800</v>
      </c>
      <c r="M37" s="13">
        <f t="shared" si="2"/>
        <v>-1385</v>
      </c>
      <c r="N37" s="13">
        <f t="shared" si="3"/>
        <v>-2068</v>
      </c>
      <c r="O37" s="17">
        <v>9800</v>
      </c>
      <c r="P37" s="17">
        <f t="shared" si="4"/>
        <v>303800</v>
      </c>
      <c r="Q37" s="17">
        <f t="shared" si="5"/>
        <v>98552.72</v>
      </c>
      <c r="R37" s="21">
        <f t="shared" si="15"/>
        <v>0.267459906880497</v>
      </c>
      <c r="S37" s="22" t="s">
        <v>95</v>
      </c>
      <c r="T37" s="11">
        <v>75.33</v>
      </c>
      <c r="U37" s="23">
        <f t="shared" si="7"/>
        <v>4032.92181069959</v>
      </c>
      <c r="V37" s="24">
        <f t="shared" si="8"/>
        <v>10192</v>
      </c>
      <c r="W37" s="24">
        <f t="shared" si="9"/>
        <v>315952</v>
      </c>
      <c r="X37" s="24">
        <f t="shared" si="10"/>
        <v>102494.8288</v>
      </c>
      <c r="Y37" s="27">
        <f t="shared" si="11"/>
        <v>10584</v>
      </c>
      <c r="Z37" s="27">
        <f t="shared" si="12"/>
        <v>328104</v>
      </c>
      <c r="AA37" s="28">
        <f t="shared" si="13"/>
        <v>106436.9376</v>
      </c>
    </row>
    <row r="38" spans="1:27">
      <c r="A38" s="13">
        <v>585</v>
      </c>
      <c r="B38" s="11" t="s">
        <v>96</v>
      </c>
      <c r="C38" s="13">
        <v>181</v>
      </c>
      <c r="D38" s="11" t="s">
        <v>62</v>
      </c>
      <c r="E38" s="11">
        <v>261368.73</v>
      </c>
      <c r="F38" s="11">
        <v>31</v>
      </c>
      <c r="G38" s="13">
        <v>8431</v>
      </c>
      <c r="H38" s="13">
        <f t="shared" si="0"/>
        <v>10117.2</v>
      </c>
      <c r="I38" s="11">
        <f>VLOOKUP(A38,[3]查询时间段分门店销售汇总!$D$1:$L$65536,9,FALSE)</f>
        <v>117907.02</v>
      </c>
      <c r="J38" s="11">
        <f>VLOOKUP(A38,[1]Sheet1!$C$3:$D$100,2,FALSE)</f>
        <v>24</v>
      </c>
      <c r="K38" s="15">
        <f t="shared" si="1"/>
        <v>4913</v>
      </c>
      <c r="L38" s="17">
        <v>9600</v>
      </c>
      <c r="M38" s="13">
        <f t="shared" si="2"/>
        <v>-4687</v>
      </c>
      <c r="N38" s="13">
        <f t="shared" si="3"/>
        <v>-1169</v>
      </c>
      <c r="O38" s="17">
        <v>9600</v>
      </c>
      <c r="P38" s="17">
        <f t="shared" si="4"/>
        <v>297600</v>
      </c>
      <c r="Q38" s="17">
        <f t="shared" si="5"/>
        <v>93476.16</v>
      </c>
      <c r="R38" s="21">
        <f t="shared" si="15"/>
        <v>0.138654963823983</v>
      </c>
      <c r="S38" s="22" t="s">
        <v>97</v>
      </c>
      <c r="T38" s="11">
        <v>79.44</v>
      </c>
      <c r="U38" s="23">
        <f t="shared" si="7"/>
        <v>3746.22356495468</v>
      </c>
      <c r="V38" s="24">
        <f t="shared" si="8"/>
        <v>9984</v>
      </c>
      <c r="W38" s="24">
        <f t="shared" si="9"/>
        <v>309504</v>
      </c>
      <c r="X38" s="24">
        <f t="shared" si="10"/>
        <v>97215.2064</v>
      </c>
      <c r="Y38" s="27">
        <f t="shared" si="11"/>
        <v>10368</v>
      </c>
      <c r="Z38" s="27">
        <f t="shared" si="12"/>
        <v>321408</v>
      </c>
      <c r="AA38" s="28">
        <f t="shared" si="13"/>
        <v>100954.2528</v>
      </c>
    </row>
    <row r="39" hidden="1" spans="1:27">
      <c r="A39" s="13"/>
      <c r="B39" s="11"/>
      <c r="C39" s="29" t="s">
        <v>98</v>
      </c>
      <c r="D39" s="11"/>
      <c r="E39" s="11"/>
      <c r="F39" s="11"/>
      <c r="G39" s="13"/>
      <c r="H39" s="13"/>
      <c r="I39" s="11"/>
      <c r="J39" s="11"/>
      <c r="K39" s="15"/>
      <c r="L39" s="17"/>
      <c r="M39" s="13"/>
      <c r="N39" s="13"/>
      <c r="O39" s="17"/>
      <c r="P39" s="17"/>
      <c r="Q39" s="17"/>
      <c r="R39" s="21"/>
      <c r="S39" s="22"/>
      <c r="T39" s="11"/>
      <c r="U39" s="23"/>
      <c r="V39" s="24"/>
      <c r="W39" s="24"/>
      <c r="X39" s="24"/>
      <c r="Y39" s="27"/>
      <c r="Z39" s="27"/>
      <c r="AA39" s="28">
        <f>SUBTOTAL(9,AA19:AA38)</f>
        <v>1627270.3396</v>
      </c>
    </row>
    <row r="40" spans="1:27">
      <c r="A40" s="11">
        <v>102934</v>
      </c>
      <c r="B40" s="11" t="s">
        <v>99</v>
      </c>
      <c r="C40" s="11"/>
      <c r="D40" s="11" t="s">
        <v>62</v>
      </c>
      <c r="E40" s="11"/>
      <c r="F40" s="11"/>
      <c r="G40" s="13"/>
      <c r="H40" s="13">
        <f>G40*1.2</f>
        <v>0</v>
      </c>
      <c r="I40" s="11">
        <f>VLOOKUP(A40,[3]查询时间段分门店销售汇总!$D$1:$L$65536,9,FALSE)</f>
        <v>62183.45</v>
      </c>
      <c r="J40" s="11">
        <f>VLOOKUP(A40,[1]Sheet1!$C$3:$D$100,2,FALSE)</f>
        <v>24</v>
      </c>
      <c r="K40" s="15">
        <f t="shared" ref="K40:K42" si="16">ROUND(I40/J40,0)</f>
        <v>2591</v>
      </c>
      <c r="L40" s="17">
        <v>3500</v>
      </c>
      <c r="M40" s="13">
        <f t="shared" ref="M40:M42" si="17">K40-L40</f>
        <v>-909</v>
      </c>
      <c r="N40" s="13">
        <f t="shared" ref="N40:N42" si="18">G40-L40</f>
        <v>-3500</v>
      </c>
      <c r="O40" s="18">
        <v>4600</v>
      </c>
      <c r="P40" s="18">
        <f t="shared" ref="P40:P42" si="19">O40*31</f>
        <v>142600</v>
      </c>
      <c r="Q40" s="18">
        <f t="shared" ref="Q40:Q42" si="20">P40*S40</f>
        <v>44206</v>
      </c>
      <c r="R40" s="25"/>
      <c r="S40" s="22">
        <v>0.31</v>
      </c>
      <c r="T40" s="11" t="e">
        <f>VLOOKUP(A$1:A$65483,[2]查询时间段分门店销售汇总!$A:$I,8,0)</f>
        <v>#N/A</v>
      </c>
      <c r="U40" s="23">
        <v>0</v>
      </c>
      <c r="V40" s="24">
        <f t="shared" ref="V40:V42" si="21">IF($O40&lt;=4000,$O40*1.06,IF($O40&lt;=10000,$O40*1.04,$O40*1.03))</f>
        <v>4784</v>
      </c>
      <c r="W40" s="24">
        <f t="shared" ref="W40:W42" si="22">V40*31</f>
        <v>148304</v>
      </c>
      <c r="X40" s="24">
        <f t="shared" ref="X40:X42" si="23">W40*S40</f>
        <v>45974.24</v>
      </c>
      <c r="Y40" s="27">
        <f t="shared" ref="Y40:Y42" si="24">IF($O40&lt;=4000,$O40*1.12,IF($O40&lt;=10000,$O40*1.08,$O40*1.06))</f>
        <v>4968</v>
      </c>
      <c r="Z40" s="27">
        <f t="shared" ref="Z40:Z42" si="25">Y40*31</f>
        <v>154008</v>
      </c>
      <c r="AA40" s="28">
        <f t="shared" ref="AA40:AA42" si="26">Z40*S40</f>
        <v>47742.48</v>
      </c>
    </row>
    <row r="41" spans="1:27">
      <c r="A41" s="11">
        <v>103198</v>
      </c>
      <c r="B41" s="11" t="s">
        <v>100</v>
      </c>
      <c r="C41" s="11"/>
      <c r="D41" s="11" t="s">
        <v>62</v>
      </c>
      <c r="E41" s="11"/>
      <c r="F41" s="11"/>
      <c r="G41" s="13"/>
      <c r="H41" s="13"/>
      <c r="I41" s="11"/>
      <c r="J41" s="11">
        <f>VLOOKUP(A41,[1]Sheet1!$C$3:$D$100,2,FALSE)</f>
        <v>24</v>
      </c>
      <c r="K41" s="15">
        <f t="shared" si="16"/>
        <v>0</v>
      </c>
      <c r="L41" s="17">
        <v>3000</v>
      </c>
      <c r="M41" s="13">
        <f t="shared" si="17"/>
        <v>-3000</v>
      </c>
      <c r="N41" s="13">
        <f t="shared" si="18"/>
        <v>-3000</v>
      </c>
      <c r="O41" s="18">
        <v>4000</v>
      </c>
      <c r="P41" s="18">
        <f t="shared" si="19"/>
        <v>124000</v>
      </c>
      <c r="Q41" s="18">
        <f t="shared" si="20"/>
        <v>38440</v>
      </c>
      <c r="R41" s="25"/>
      <c r="S41" s="22">
        <v>0.31</v>
      </c>
      <c r="T41" s="11"/>
      <c r="U41" s="23"/>
      <c r="V41" s="24">
        <f t="shared" si="21"/>
        <v>4240</v>
      </c>
      <c r="W41" s="24">
        <f t="shared" si="22"/>
        <v>131440</v>
      </c>
      <c r="X41" s="24">
        <f t="shared" si="23"/>
        <v>40746.4</v>
      </c>
      <c r="Y41" s="27">
        <f t="shared" si="24"/>
        <v>4480</v>
      </c>
      <c r="Z41" s="27">
        <f t="shared" si="25"/>
        <v>138880</v>
      </c>
      <c r="AA41" s="28">
        <f t="shared" si="26"/>
        <v>43052.8</v>
      </c>
    </row>
    <row r="42" spans="1:27">
      <c r="A42" s="13">
        <v>102565</v>
      </c>
      <c r="B42" s="11" t="s">
        <v>101</v>
      </c>
      <c r="C42" s="13"/>
      <c r="D42" s="11" t="s">
        <v>62</v>
      </c>
      <c r="E42" s="11"/>
      <c r="F42" s="11"/>
      <c r="G42" s="13"/>
      <c r="H42" s="13">
        <f>G42*1.2</f>
        <v>0</v>
      </c>
      <c r="I42" s="11">
        <f>VLOOKUP(A42,[3]查询时间段分门店销售汇总!$D$1:$L$65536,9,FALSE)</f>
        <v>88650.52</v>
      </c>
      <c r="J42" s="11">
        <f>VLOOKUP(A42,[1]Sheet1!$C$3:$D$100,2,FALSE)</f>
        <v>24</v>
      </c>
      <c r="K42" s="15">
        <f t="shared" si="16"/>
        <v>3694</v>
      </c>
      <c r="L42" s="17">
        <v>3000</v>
      </c>
      <c r="M42" s="13">
        <f t="shared" si="17"/>
        <v>694</v>
      </c>
      <c r="N42" s="13">
        <f t="shared" si="18"/>
        <v>-3000</v>
      </c>
      <c r="O42" s="18">
        <v>3500</v>
      </c>
      <c r="P42" s="18">
        <f t="shared" si="19"/>
        <v>108500</v>
      </c>
      <c r="Q42" s="18">
        <f t="shared" si="20"/>
        <v>33635</v>
      </c>
      <c r="R42" s="25"/>
      <c r="S42" s="22">
        <v>0.31</v>
      </c>
      <c r="T42" s="11" t="e">
        <f>VLOOKUP(A$1:A$65483,[2]查询时间段分门店销售汇总!$A:$I,8,0)</f>
        <v>#N/A</v>
      </c>
      <c r="U42" s="23">
        <v>0</v>
      </c>
      <c r="V42" s="24">
        <f t="shared" si="21"/>
        <v>3710</v>
      </c>
      <c r="W42" s="24">
        <f t="shared" si="22"/>
        <v>115010</v>
      </c>
      <c r="X42" s="24">
        <f t="shared" si="23"/>
        <v>35653.1</v>
      </c>
      <c r="Y42" s="27">
        <f t="shared" si="24"/>
        <v>3920</v>
      </c>
      <c r="Z42" s="27">
        <f t="shared" si="25"/>
        <v>121520</v>
      </c>
      <c r="AA42" s="28">
        <f t="shared" si="26"/>
        <v>37671.2</v>
      </c>
    </row>
    <row r="43" hidden="1" spans="1:27">
      <c r="A43" s="13"/>
      <c r="B43" s="11"/>
      <c r="C43" s="29" t="s">
        <v>27</v>
      </c>
      <c r="D43" s="11"/>
      <c r="E43" s="11"/>
      <c r="F43" s="11"/>
      <c r="G43" s="13"/>
      <c r="H43" s="13"/>
      <c r="I43" s="11"/>
      <c r="J43" s="11"/>
      <c r="K43" s="15"/>
      <c r="L43" s="17"/>
      <c r="M43" s="13"/>
      <c r="N43" s="13"/>
      <c r="O43" s="18"/>
      <c r="P43" s="18"/>
      <c r="Q43" s="18"/>
      <c r="R43" s="25"/>
      <c r="S43" s="22"/>
      <c r="T43" s="11"/>
      <c r="U43" s="23"/>
      <c r="V43" s="24"/>
      <c r="W43" s="24"/>
      <c r="X43" s="24"/>
      <c r="Y43" s="27"/>
      <c r="Z43" s="27"/>
      <c r="AA43" s="28">
        <f>SUBTOTAL(9,AA40:AA42)</f>
        <v>128466.48</v>
      </c>
    </row>
    <row r="44" hidden="1" spans="1:27">
      <c r="A44" s="13"/>
      <c r="B44" s="13"/>
      <c r="C44" s="13"/>
      <c r="D44" s="11"/>
      <c r="E44" s="11"/>
      <c r="F44" s="11"/>
      <c r="G44" s="13"/>
      <c r="H44" s="13"/>
      <c r="I44" s="13"/>
      <c r="J44" s="13"/>
      <c r="K44" s="13"/>
      <c r="L44" s="17"/>
      <c r="M44" s="13"/>
      <c r="N44" s="13"/>
      <c r="O44" s="17"/>
      <c r="P44" s="17"/>
      <c r="Q44" s="17"/>
      <c r="R44" s="17"/>
      <c r="S44" s="30"/>
      <c r="T44" s="13"/>
      <c r="U44" s="13"/>
      <c r="V44" s="24"/>
      <c r="W44" s="24"/>
      <c r="X44" s="24"/>
      <c r="Y44" s="31"/>
      <c r="Z44" s="31"/>
      <c r="AA44" s="32"/>
    </row>
  </sheetData>
  <autoFilter ref="A1:AA44">
    <filterColumn colId="3">
      <customFilters>
        <customFilter operator="equal" val="西北片区"/>
      </customFilters>
    </filterColumn>
    <extLst/>
  </autoFilter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5"/>
  <sheetViews>
    <sheetView tabSelected="1" topLeftCell="C1" workbookViewId="0">
      <selection activeCell="S34" sqref="S34"/>
    </sheetView>
  </sheetViews>
  <sheetFormatPr defaultColWidth="9" defaultRowHeight="13.5"/>
  <cols>
    <col min="1" max="1" width="9" style="1"/>
    <col min="2" max="2" width="34.5" style="2" customWidth="1"/>
    <col min="3" max="3" width="5.75" style="1" customWidth="1"/>
    <col min="4" max="4" width="9" style="1"/>
    <col min="5" max="5" width="9.25" style="1"/>
    <col min="6" max="8" width="9" style="1"/>
    <col min="9" max="9" width="9.25" style="1"/>
    <col min="10" max="10" width="6.25" style="1" customWidth="1"/>
    <col min="11" max="11" width="9" style="3"/>
    <col min="12" max="12" width="9" style="4"/>
    <col min="13" max="14" width="9" style="1"/>
    <col min="15" max="18" width="9" style="4"/>
    <col min="19" max="19" width="9" style="5"/>
    <col min="20" max="21" width="9" style="1"/>
    <col min="22" max="23" width="9" style="6"/>
    <col min="24" max="24" width="11.125" style="6"/>
    <col min="25" max="26" width="9" style="7"/>
    <col min="27" max="27" width="11.125" style="7"/>
  </cols>
  <sheetData>
    <row r="1" ht="48" spans="1:27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10" t="s">
        <v>6</v>
      </c>
      <c r="H1" s="10" t="s">
        <v>7</v>
      </c>
      <c r="I1" s="8" t="s">
        <v>8</v>
      </c>
      <c r="J1" s="8" t="s">
        <v>9</v>
      </c>
      <c r="K1" s="10" t="s">
        <v>10</v>
      </c>
      <c r="L1" s="14" t="s">
        <v>11</v>
      </c>
      <c r="M1" s="15" t="s">
        <v>12</v>
      </c>
      <c r="N1" s="10" t="s">
        <v>13</v>
      </c>
      <c r="O1" s="16" t="s">
        <v>14</v>
      </c>
      <c r="P1" s="14" t="s">
        <v>15</v>
      </c>
      <c r="Q1" s="16" t="s">
        <v>16</v>
      </c>
      <c r="R1" s="16" t="s">
        <v>17</v>
      </c>
      <c r="S1" s="19" t="s">
        <v>18</v>
      </c>
      <c r="T1" s="8" t="s">
        <v>19</v>
      </c>
      <c r="U1" s="8" t="s">
        <v>20</v>
      </c>
      <c r="V1" s="20" t="s">
        <v>21</v>
      </c>
      <c r="W1" s="20" t="s">
        <v>22</v>
      </c>
      <c r="X1" s="20" t="s">
        <v>23</v>
      </c>
      <c r="Y1" s="26" t="s">
        <v>24</v>
      </c>
      <c r="Z1" s="26" t="s">
        <v>25</v>
      </c>
      <c r="AA1" s="26" t="s">
        <v>26</v>
      </c>
    </row>
    <row r="2" spans="1:27">
      <c r="A2" s="11">
        <v>311</v>
      </c>
      <c r="B2" s="12" t="s">
        <v>67</v>
      </c>
      <c r="C2" s="11">
        <v>181</v>
      </c>
      <c r="D2" s="11" t="s">
        <v>62</v>
      </c>
      <c r="E2" s="11">
        <v>185605.88</v>
      </c>
      <c r="F2" s="11">
        <v>31</v>
      </c>
      <c r="G2" s="13">
        <v>5987</v>
      </c>
      <c r="H2" s="13">
        <v>7184.4</v>
      </c>
      <c r="I2" s="11">
        <v>152367.17</v>
      </c>
      <c r="J2" s="11">
        <v>24</v>
      </c>
      <c r="K2" s="15">
        <v>6349</v>
      </c>
      <c r="L2" s="17">
        <v>5500</v>
      </c>
      <c r="M2" s="13">
        <v>849</v>
      </c>
      <c r="N2" s="13">
        <v>487</v>
      </c>
      <c r="O2" s="17">
        <v>5500</v>
      </c>
      <c r="P2" s="17">
        <v>170500</v>
      </c>
      <c r="Q2" s="17">
        <v>37510</v>
      </c>
      <c r="R2" s="21">
        <v>-0.081342909637548</v>
      </c>
      <c r="S2" s="22">
        <v>0.22</v>
      </c>
      <c r="T2" s="11">
        <v>216.74</v>
      </c>
      <c r="U2" s="23">
        <v>786.656823844237</v>
      </c>
      <c r="V2" s="24">
        <v>5720</v>
      </c>
      <c r="W2" s="24">
        <v>177320</v>
      </c>
      <c r="X2" s="24">
        <v>39010.4</v>
      </c>
      <c r="Y2" s="27">
        <v>5940</v>
      </c>
      <c r="Z2" s="27">
        <v>184140</v>
      </c>
      <c r="AA2" s="28">
        <v>40510.8</v>
      </c>
    </row>
    <row r="3" spans="1:27">
      <c r="A3" s="11">
        <v>339</v>
      </c>
      <c r="B3" s="12" t="s">
        <v>79</v>
      </c>
      <c r="C3" s="11">
        <v>181</v>
      </c>
      <c r="D3" s="11" t="s">
        <v>62</v>
      </c>
      <c r="E3" s="11">
        <v>125120.14</v>
      </c>
      <c r="F3" s="11">
        <v>31</v>
      </c>
      <c r="G3" s="13">
        <v>4036</v>
      </c>
      <c r="H3" s="13">
        <v>4843.2</v>
      </c>
      <c r="I3" s="11">
        <v>92005.5</v>
      </c>
      <c r="J3" s="11">
        <v>24</v>
      </c>
      <c r="K3" s="15">
        <v>3834</v>
      </c>
      <c r="L3" s="17">
        <v>4200</v>
      </c>
      <c r="M3" s="13">
        <v>-366</v>
      </c>
      <c r="N3" s="13">
        <v>-164</v>
      </c>
      <c r="O3" s="17">
        <v>4200</v>
      </c>
      <c r="P3" s="17">
        <v>130200</v>
      </c>
      <c r="Q3" s="17">
        <v>39046.98</v>
      </c>
      <c r="R3" s="21">
        <v>0.0406342913776016</v>
      </c>
      <c r="S3" s="22" t="s">
        <v>80</v>
      </c>
      <c r="T3" s="11">
        <v>78.48</v>
      </c>
      <c r="U3" s="23">
        <v>1659.02140672783</v>
      </c>
      <c r="V3" s="24">
        <v>4368</v>
      </c>
      <c r="W3" s="24">
        <v>135408</v>
      </c>
      <c r="X3" s="24">
        <v>40608.8592</v>
      </c>
      <c r="Y3" s="27">
        <v>4536</v>
      </c>
      <c r="Z3" s="27">
        <v>140616</v>
      </c>
      <c r="AA3" s="28">
        <v>42170.7384</v>
      </c>
    </row>
    <row r="4" spans="1:27">
      <c r="A4" s="11">
        <v>343</v>
      </c>
      <c r="B4" s="12" t="s">
        <v>77</v>
      </c>
      <c r="C4" s="11">
        <v>181</v>
      </c>
      <c r="D4" s="11" t="s">
        <v>62</v>
      </c>
      <c r="E4" s="11">
        <v>472511.37</v>
      </c>
      <c r="F4" s="11">
        <v>31</v>
      </c>
      <c r="G4" s="13">
        <v>15242</v>
      </c>
      <c r="H4" s="13">
        <v>18290.4</v>
      </c>
      <c r="I4" s="11">
        <v>488464.93</v>
      </c>
      <c r="J4" s="11">
        <v>24</v>
      </c>
      <c r="K4" s="15">
        <v>20353</v>
      </c>
      <c r="L4" s="17">
        <v>20000</v>
      </c>
      <c r="M4" s="13">
        <v>353</v>
      </c>
      <c r="N4" s="13">
        <v>-4758</v>
      </c>
      <c r="O4" s="17">
        <v>20000</v>
      </c>
      <c r="P4" s="17">
        <v>620000</v>
      </c>
      <c r="Q4" s="17">
        <v>176204</v>
      </c>
      <c r="R4" s="21">
        <v>0.312163758037003</v>
      </c>
      <c r="S4" s="22" t="s">
        <v>78</v>
      </c>
      <c r="T4" s="11">
        <v>119.14</v>
      </c>
      <c r="U4" s="23">
        <v>5203.96172570086</v>
      </c>
      <c r="V4" s="24">
        <v>20600</v>
      </c>
      <c r="W4" s="24">
        <v>638600</v>
      </c>
      <c r="X4" s="24">
        <v>181490.12</v>
      </c>
      <c r="Y4" s="27">
        <v>21200</v>
      </c>
      <c r="Z4" s="27">
        <v>657200</v>
      </c>
      <c r="AA4" s="28">
        <v>186776.24</v>
      </c>
    </row>
    <row r="5" spans="1:27">
      <c r="A5" s="11">
        <v>347</v>
      </c>
      <c r="B5" s="12" t="s">
        <v>93</v>
      </c>
      <c r="C5" s="11">
        <v>181</v>
      </c>
      <c r="D5" s="11" t="s">
        <v>62</v>
      </c>
      <c r="E5" s="11">
        <v>130657.17</v>
      </c>
      <c r="F5" s="11">
        <v>31</v>
      </c>
      <c r="G5" s="13">
        <v>4215</v>
      </c>
      <c r="H5" s="13">
        <v>5058</v>
      </c>
      <c r="I5" s="11">
        <v>118177.94</v>
      </c>
      <c r="J5" s="11">
        <v>24</v>
      </c>
      <c r="K5" s="15">
        <v>4924</v>
      </c>
      <c r="L5" s="17">
        <v>5000</v>
      </c>
      <c r="M5" s="13">
        <v>-76</v>
      </c>
      <c r="N5" s="13">
        <v>-785</v>
      </c>
      <c r="O5" s="17">
        <v>5000</v>
      </c>
      <c r="P5" s="17">
        <v>155000</v>
      </c>
      <c r="Q5" s="17">
        <v>49848</v>
      </c>
      <c r="R5" s="21">
        <v>0.186239620403321</v>
      </c>
      <c r="S5" s="22" t="s">
        <v>86</v>
      </c>
      <c r="T5" s="11">
        <v>76.78</v>
      </c>
      <c r="U5" s="23">
        <v>2018.7548840844</v>
      </c>
      <c r="V5" s="24">
        <v>5200</v>
      </c>
      <c r="W5" s="24">
        <v>161200</v>
      </c>
      <c r="X5" s="24">
        <v>51841.92</v>
      </c>
      <c r="Y5" s="27">
        <v>5400</v>
      </c>
      <c r="Z5" s="27">
        <v>167400</v>
      </c>
      <c r="AA5" s="28">
        <v>53835.84</v>
      </c>
    </row>
    <row r="6" spans="1:27">
      <c r="A6" s="11">
        <v>357</v>
      </c>
      <c r="B6" s="12" t="s">
        <v>72</v>
      </c>
      <c r="C6" s="11">
        <v>181</v>
      </c>
      <c r="D6" s="11" t="s">
        <v>62</v>
      </c>
      <c r="E6" s="11">
        <v>164115.86</v>
      </c>
      <c r="F6" s="11">
        <v>31</v>
      </c>
      <c r="G6" s="13">
        <v>5294</v>
      </c>
      <c r="H6" s="13">
        <v>6352.8</v>
      </c>
      <c r="I6" s="11">
        <v>160608.33</v>
      </c>
      <c r="J6" s="11">
        <v>24</v>
      </c>
      <c r="K6" s="15">
        <v>6692</v>
      </c>
      <c r="L6" s="17">
        <v>6600</v>
      </c>
      <c r="M6" s="13">
        <v>92</v>
      </c>
      <c r="N6" s="13">
        <v>-1306</v>
      </c>
      <c r="O6" s="17">
        <v>6600</v>
      </c>
      <c r="P6" s="17">
        <v>204600</v>
      </c>
      <c r="Q6" s="17">
        <v>56060.4</v>
      </c>
      <c r="R6" s="21">
        <v>0.246694370986022</v>
      </c>
      <c r="S6" s="22" t="s">
        <v>56</v>
      </c>
      <c r="T6" s="11">
        <v>95.41</v>
      </c>
      <c r="U6" s="23">
        <v>2144.42930510429</v>
      </c>
      <c r="V6" s="24">
        <v>6864</v>
      </c>
      <c r="W6" s="24">
        <v>212784</v>
      </c>
      <c r="X6" s="24">
        <v>58302.816</v>
      </c>
      <c r="Y6" s="27">
        <v>7128</v>
      </c>
      <c r="Z6" s="27">
        <v>220968</v>
      </c>
      <c r="AA6" s="28">
        <v>60545.232</v>
      </c>
    </row>
    <row r="7" spans="1:27">
      <c r="A7" s="11">
        <v>359</v>
      </c>
      <c r="B7" s="12" t="s">
        <v>87</v>
      </c>
      <c r="C7" s="11">
        <v>181</v>
      </c>
      <c r="D7" s="11" t="s">
        <v>62</v>
      </c>
      <c r="E7" s="11">
        <v>187152.41</v>
      </c>
      <c r="F7" s="11">
        <v>31</v>
      </c>
      <c r="G7" s="13">
        <v>6037</v>
      </c>
      <c r="H7" s="13">
        <v>7244.4</v>
      </c>
      <c r="I7" s="11">
        <v>205370.77</v>
      </c>
      <c r="J7" s="11">
        <v>24</v>
      </c>
      <c r="K7" s="15">
        <v>8557</v>
      </c>
      <c r="L7" s="17">
        <v>9000</v>
      </c>
      <c r="M7" s="13">
        <v>-443</v>
      </c>
      <c r="N7" s="13">
        <v>-2963</v>
      </c>
      <c r="O7" s="17">
        <v>9000</v>
      </c>
      <c r="P7" s="17">
        <v>279000</v>
      </c>
      <c r="Q7" s="17">
        <v>92321.1</v>
      </c>
      <c r="R7" s="21">
        <v>0.490806692065596</v>
      </c>
      <c r="S7" s="22" t="s">
        <v>88</v>
      </c>
      <c r="T7" s="11">
        <v>66.53</v>
      </c>
      <c r="U7" s="23">
        <v>4193.59687359086</v>
      </c>
      <c r="V7" s="24">
        <v>9360</v>
      </c>
      <c r="W7" s="24">
        <v>290160</v>
      </c>
      <c r="X7" s="24">
        <v>96013.944</v>
      </c>
      <c r="Y7" s="27">
        <v>9720</v>
      </c>
      <c r="Z7" s="27">
        <v>301320</v>
      </c>
      <c r="AA7" s="28">
        <v>99706.788</v>
      </c>
    </row>
    <row r="8" spans="1:27">
      <c r="A8" s="11">
        <v>365</v>
      </c>
      <c r="B8" s="12" t="s">
        <v>94</v>
      </c>
      <c r="C8" s="11">
        <v>181</v>
      </c>
      <c r="D8" s="11" t="s">
        <v>62</v>
      </c>
      <c r="E8" s="11">
        <v>239688.57</v>
      </c>
      <c r="F8" s="11">
        <v>31</v>
      </c>
      <c r="G8" s="13">
        <v>7732</v>
      </c>
      <c r="H8" s="13">
        <v>9278.4</v>
      </c>
      <c r="I8" s="11">
        <v>201959.48</v>
      </c>
      <c r="J8" s="11">
        <v>24</v>
      </c>
      <c r="K8" s="15">
        <v>8415</v>
      </c>
      <c r="L8" s="17">
        <v>9800</v>
      </c>
      <c r="M8" s="13">
        <v>-1385</v>
      </c>
      <c r="N8" s="13">
        <v>-2068</v>
      </c>
      <c r="O8" s="17">
        <v>9800</v>
      </c>
      <c r="P8" s="17">
        <v>303800</v>
      </c>
      <c r="Q8" s="17">
        <v>98552.72</v>
      </c>
      <c r="R8" s="21">
        <v>0.267459906880497</v>
      </c>
      <c r="S8" s="22" t="s">
        <v>95</v>
      </c>
      <c r="T8" s="11">
        <v>75.33</v>
      </c>
      <c r="U8" s="23">
        <v>4032.92181069959</v>
      </c>
      <c r="V8" s="24">
        <v>10192</v>
      </c>
      <c r="W8" s="24">
        <v>315952</v>
      </c>
      <c r="X8" s="24">
        <v>102494.8288</v>
      </c>
      <c r="Y8" s="27">
        <v>10584</v>
      </c>
      <c r="Z8" s="27">
        <v>328104</v>
      </c>
      <c r="AA8" s="28">
        <v>106436.9376</v>
      </c>
    </row>
    <row r="9" spans="1:27">
      <c r="A9" s="11">
        <v>379</v>
      </c>
      <c r="B9" s="12" t="s">
        <v>73</v>
      </c>
      <c r="C9" s="11">
        <v>181</v>
      </c>
      <c r="D9" s="11" t="s">
        <v>62</v>
      </c>
      <c r="E9" s="11">
        <v>140491.36</v>
      </c>
      <c r="F9" s="11">
        <v>31</v>
      </c>
      <c r="G9" s="13">
        <v>4532</v>
      </c>
      <c r="H9" s="13">
        <v>5438.4</v>
      </c>
      <c r="I9" s="11">
        <v>145219.99</v>
      </c>
      <c r="J9" s="11">
        <v>24</v>
      </c>
      <c r="K9" s="15">
        <v>6051</v>
      </c>
      <c r="L9" s="17">
        <v>6000</v>
      </c>
      <c r="M9" s="13">
        <v>51</v>
      </c>
      <c r="N9" s="13">
        <v>-1468</v>
      </c>
      <c r="O9" s="17">
        <v>6000</v>
      </c>
      <c r="P9" s="17">
        <v>186000</v>
      </c>
      <c r="Q9" s="17">
        <v>53326.2</v>
      </c>
      <c r="R9" s="21">
        <v>0.323918799646955</v>
      </c>
      <c r="S9" s="22" t="s">
        <v>74</v>
      </c>
      <c r="T9" s="11">
        <v>67.16</v>
      </c>
      <c r="U9" s="23">
        <v>2769.50565812984</v>
      </c>
      <c r="V9" s="24">
        <v>6240</v>
      </c>
      <c r="W9" s="24">
        <v>193440</v>
      </c>
      <c r="X9" s="24">
        <v>55459.248</v>
      </c>
      <c r="Y9" s="27">
        <v>6480</v>
      </c>
      <c r="Z9" s="27">
        <v>200880</v>
      </c>
      <c r="AA9" s="28">
        <v>57592.296</v>
      </c>
    </row>
    <row r="10" spans="1:27">
      <c r="A10" s="11">
        <v>513</v>
      </c>
      <c r="B10" s="12" t="s">
        <v>61</v>
      </c>
      <c r="C10" s="11">
        <v>181</v>
      </c>
      <c r="D10" s="11" t="s">
        <v>62</v>
      </c>
      <c r="E10" s="11">
        <v>191755.24</v>
      </c>
      <c r="F10" s="11">
        <v>31</v>
      </c>
      <c r="G10" s="13">
        <v>6186</v>
      </c>
      <c r="H10" s="13">
        <v>7423.2</v>
      </c>
      <c r="I10" s="11">
        <v>225946.96</v>
      </c>
      <c r="J10" s="11">
        <v>24</v>
      </c>
      <c r="K10" s="15">
        <v>9414</v>
      </c>
      <c r="L10" s="17">
        <v>8500</v>
      </c>
      <c r="M10" s="13">
        <v>914</v>
      </c>
      <c r="N10" s="13">
        <v>-2314</v>
      </c>
      <c r="O10" s="17">
        <v>8500</v>
      </c>
      <c r="P10" s="17">
        <v>263500</v>
      </c>
      <c r="Q10" s="17">
        <v>84267.3</v>
      </c>
      <c r="R10" s="21">
        <v>0.374070481732945</v>
      </c>
      <c r="S10" s="22" t="s">
        <v>63</v>
      </c>
      <c r="T10" s="11">
        <v>70.4</v>
      </c>
      <c r="U10" s="23">
        <v>3742.89772727273</v>
      </c>
      <c r="V10" s="24">
        <v>8840</v>
      </c>
      <c r="W10" s="24">
        <v>274040</v>
      </c>
      <c r="X10" s="24">
        <v>87637.992</v>
      </c>
      <c r="Y10" s="27">
        <v>9180</v>
      </c>
      <c r="Z10" s="27">
        <v>284580</v>
      </c>
      <c r="AA10" s="28">
        <v>91008.684</v>
      </c>
    </row>
    <row r="11" spans="1:27">
      <c r="A11" s="11">
        <v>570</v>
      </c>
      <c r="B11" s="12" t="s">
        <v>70</v>
      </c>
      <c r="C11" s="11">
        <v>181</v>
      </c>
      <c r="D11" s="11" t="s">
        <v>62</v>
      </c>
      <c r="E11" s="11">
        <v>110468.57</v>
      </c>
      <c r="F11" s="11">
        <v>31</v>
      </c>
      <c r="G11" s="13">
        <v>3564</v>
      </c>
      <c r="H11" s="13">
        <v>4276.8</v>
      </c>
      <c r="I11" s="11">
        <v>111817.22</v>
      </c>
      <c r="J11" s="11">
        <v>24</v>
      </c>
      <c r="K11" s="15">
        <v>4659</v>
      </c>
      <c r="L11" s="17">
        <v>4600</v>
      </c>
      <c r="M11" s="13">
        <v>59</v>
      </c>
      <c r="N11" s="13">
        <v>-1036</v>
      </c>
      <c r="O11" s="17">
        <v>4600</v>
      </c>
      <c r="P11" s="17">
        <v>142600</v>
      </c>
      <c r="Q11" s="17">
        <v>43564.3</v>
      </c>
      <c r="R11" s="21">
        <v>0.290684624017957</v>
      </c>
      <c r="S11" s="22" t="s">
        <v>71</v>
      </c>
      <c r="T11" s="11">
        <v>54.21</v>
      </c>
      <c r="U11" s="23">
        <v>2630.51097583472</v>
      </c>
      <c r="V11" s="24">
        <v>4784</v>
      </c>
      <c r="W11" s="24">
        <v>148304</v>
      </c>
      <c r="X11" s="24">
        <v>45306.872</v>
      </c>
      <c r="Y11" s="27">
        <v>4968</v>
      </c>
      <c r="Z11" s="27">
        <v>154008</v>
      </c>
      <c r="AA11" s="28">
        <v>47049.444</v>
      </c>
    </row>
    <row r="12" spans="1:27">
      <c r="A12" s="11">
        <v>581</v>
      </c>
      <c r="B12" s="12" t="s">
        <v>68</v>
      </c>
      <c r="C12" s="11">
        <v>181</v>
      </c>
      <c r="D12" s="11" t="s">
        <v>62</v>
      </c>
      <c r="E12" s="11">
        <v>169938.99</v>
      </c>
      <c r="F12" s="11">
        <v>10</v>
      </c>
      <c r="G12" s="13">
        <v>16994</v>
      </c>
      <c r="H12" s="13">
        <v>20392.8</v>
      </c>
      <c r="I12" s="11">
        <v>235288.37</v>
      </c>
      <c r="J12" s="11">
        <v>24</v>
      </c>
      <c r="K12" s="15">
        <v>9804</v>
      </c>
      <c r="L12" s="17">
        <v>9200</v>
      </c>
      <c r="M12" s="13">
        <v>604</v>
      </c>
      <c r="N12" s="13">
        <v>7794</v>
      </c>
      <c r="O12" s="18">
        <v>9500</v>
      </c>
      <c r="P12" s="18">
        <v>294500</v>
      </c>
      <c r="Q12" s="18">
        <v>99099.25</v>
      </c>
      <c r="R12" s="25">
        <v>-0.440979169118512</v>
      </c>
      <c r="S12" s="22" t="s">
        <v>69</v>
      </c>
      <c r="T12" s="11">
        <v>63.61</v>
      </c>
      <c r="U12" s="23">
        <v>4629.77519257978</v>
      </c>
      <c r="V12" s="24">
        <v>9880</v>
      </c>
      <c r="W12" s="24">
        <v>306280</v>
      </c>
      <c r="X12" s="24">
        <v>103063.22</v>
      </c>
      <c r="Y12" s="27">
        <v>10260</v>
      </c>
      <c r="Z12" s="27">
        <v>318060</v>
      </c>
      <c r="AA12" s="28">
        <v>107027.19</v>
      </c>
    </row>
    <row r="13" spans="1:27">
      <c r="A13" s="11">
        <v>582</v>
      </c>
      <c r="B13" s="12" t="s">
        <v>91</v>
      </c>
      <c r="C13" s="11">
        <v>181</v>
      </c>
      <c r="D13" s="11" t="s">
        <v>62</v>
      </c>
      <c r="E13" s="11">
        <v>521046.23</v>
      </c>
      <c r="F13" s="11">
        <v>31</v>
      </c>
      <c r="G13" s="13">
        <v>16808</v>
      </c>
      <c r="H13" s="13">
        <v>20169.6</v>
      </c>
      <c r="I13" s="11">
        <v>590773.29</v>
      </c>
      <c r="J13" s="11">
        <v>24</v>
      </c>
      <c r="K13" s="15">
        <v>24616</v>
      </c>
      <c r="L13" s="17">
        <v>25000</v>
      </c>
      <c r="M13" s="13">
        <v>-384</v>
      </c>
      <c r="N13" s="13">
        <v>-8192</v>
      </c>
      <c r="O13" s="17">
        <v>25000</v>
      </c>
      <c r="P13" s="17">
        <v>775000</v>
      </c>
      <c r="Q13" s="17">
        <v>196772.5</v>
      </c>
      <c r="R13" s="21">
        <v>0.487386958591147</v>
      </c>
      <c r="S13" s="22" t="s">
        <v>92</v>
      </c>
      <c r="T13" s="11">
        <v>126.72</v>
      </c>
      <c r="U13" s="23">
        <v>6115.84595959596</v>
      </c>
      <c r="V13" s="24">
        <v>25750</v>
      </c>
      <c r="W13" s="24">
        <v>798250</v>
      </c>
      <c r="X13" s="24">
        <v>202675.675</v>
      </c>
      <c r="Y13" s="27">
        <v>26500</v>
      </c>
      <c r="Z13" s="27">
        <v>821500</v>
      </c>
      <c r="AA13" s="28">
        <v>208578.85</v>
      </c>
    </row>
    <row r="14" spans="1:27">
      <c r="A14" s="13">
        <v>585</v>
      </c>
      <c r="B14" s="12" t="s">
        <v>96</v>
      </c>
      <c r="C14" s="13">
        <v>181</v>
      </c>
      <c r="D14" s="11" t="s">
        <v>62</v>
      </c>
      <c r="E14" s="11">
        <v>261368.73</v>
      </c>
      <c r="F14" s="11">
        <v>31</v>
      </c>
      <c r="G14" s="13">
        <v>8431</v>
      </c>
      <c r="H14" s="13">
        <v>10117.2</v>
      </c>
      <c r="I14" s="11">
        <v>117907.02</v>
      </c>
      <c r="J14" s="11">
        <v>24</v>
      </c>
      <c r="K14" s="15">
        <v>4913</v>
      </c>
      <c r="L14" s="17">
        <v>9600</v>
      </c>
      <c r="M14" s="13">
        <v>-4687</v>
      </c>
      <c r="N14" s="13">
        <v>-1169</v>
      </c>
      <c r="O14" s="17">
        <v>9600</v>
      </c>
      <c r="P14" s="17">
        <v>297600</v>
      </c>
      <c r="Q14" s="17">
        <v>93476.16</v>
      </c>
      <c r="R14" s="21">
        <v>0.138654963823983</v>
      </c>
      <c r="S14" s="22" t="s">
        <v>97</v>
      </c>
      <c r="T14" s="11">
        <v>79.44</v>
      </c>
      <c r="U14" s="23">
        <v>3746.22356495468</v>
      </c>
      <c r="V14" s="24">
        <v>9984</v>
      </c>
      <c r="W14" s="24">
        <v>309504</v>
      </c>
      <c r="X14" s="24">
        <v>97215.2064</v>
      </c>
      <c r="Y14" s="27">
        <v>10368</v>
      </c>
      <c r="Z14" s="27">
        <v>321408</v>
      </c>
      <c r="AA14" s="28">
        <v>100954.2528</v>
      </c>
    </row>
    <row r="15" spans="1:27">
      <c r="A15" s="11">
        <v>709</v>
      </c>
      <c r="B15" s="12" t="s">
        <v>66</v>
      </c>
      <c r="C15" s="11">
        <v>181</v>
      </c>
      <c r="D15" s="11" t="s">
        <v>62</v>
      </c>
      <c r="E15" s="11">
        <v>148563.95</v>
      </c>
      <c r="F15" s="11">
        <v>31</v>
      </c>
      <c r="G15" s="13">
        <v>4792</v>
      </c>
      <c r="H15" s="13">
        <v>5750.4</v>
      </c>
      <c r="I15" s="11">
        <v>182380.41</v>
      </c>
      <c r="J15" s="11">
        <v>24</v>
      </c>
      <c r="K15" s="15">
        <v>7599</v>
      </c>
      <c r="L15" s="17">
        <v>7500</v>
      </c>
      <c r="M15" s="13">
        <v>99</v>
      </c>
      <c r="N15" s="13">
        <v>-2708</v>
      </c>
      <c r="O15" s="17">
        <v>7500</v>
      </c>
      <c r="P15" s="17">
        <v>232500</v>
      </c>
      <c r="Q15" s="17">
        <v>73005</v>
      </c>
      <c r="R15" s="21">
        <v>0.565108514190317</v>
      </c>
      <c r="S15" s="22" t="s">
        <v>40</v>
      </c>
      <c r="T15" s="11">
        <v>73.41</v>
      </c>
      <c r="U15" s="23">
        <v>3167.1434409481</v>
      </c>
      <c r="V15" s="24">
        <v>7800</v>
      </c>
      <c r="W15" s="24">
        <v>241800</v>
      </c>
      <c r="X15" s="24">
        <v>75925.2</v>
      </c>
      <c r="Y15" s="27">
        <v>8100</v>
      </c>
      <c r="Z15" s="27">
        <v>251100</v>
      </c>
      <c r="AA15" s="28">
        <v>78845.4</v>
      </c>
    </row>
    <row r="16" spans="1:27">
      <c r="A16" s="11">
        <v>726</v>
      </c>
      <c r="B16" s="12" t="s">
        <v>89</v>
      </c>
      <c r="C16" s="11">
        <v>181</v>
      </c>
      <c r="D16" s="11" t="s">
        <v>62</v>
      </c>
      <c r="E16" s="11">
        <v>234366.15</v>
      </c>
      <c r="F16" s="11">
        <v>31</v>
      </c>
      <c r="G16" s="13">
        <v>7560</v>
      </c>
      <c r="H16" s="13">
        <v>9072</v>
      </c>
      <c r="I16" s="11">
        <v>204506.24</v>
      </c>
      <c r="J16" s="11">
        <v>24</v>
      </c>
      <c r="K16" s="15">
        <v>8521</v>
      </c>
      <c r="L16" s="17">
        <v>9000</v>
      </c>
      <c r="M16" s="13">
        <v>-479</v>
      </c>
      <c r="N16" s="13">
        <v>-1440</v>
      </c>
      <c r="O16" s="17">
        <v>9000</v>
      </c>
      <c r="P16" s="17">
        <v>279000</v>
      </c>
      <c r="Q16" s="17">
        <v>90898.2</v>
      </c>
      <c r="R16" s="21">
        <v>0.19047619047619</v>
      </c>
      <c r="S16" s="22" t="s">
        <v>90</v>
      </c>
      <c r="T16" s="11">
        <v>73.43</v>
      </c>
      <c r="U16" s="23">
        <v>3799.53697398883</v>
      </c>
      <c r="V16" s="24">
        <v>9360</v>
      </c>
      <c r="W16" s="24">
        <v>290160</v>
      </c>
      <c r="X16" s="24">
        <v>94534.128</v>
      </c>
      <c r="Y16" s="27">
        <v>9720</v>
      </c>
      <c r="Z16" s="27">
        <v>301320</v>
      </c>
      <c r="AA16" s="28">
        <v>98170.056</v>
      </c>
    </row>
    <row r="17" spans="1:27">
      <c r="A17" s="11">
        <v>727</v>
      </c>
      <c r="B17" s="12" t="s">
        <v>81</v>
      </c>
      <c r="C17" s="11">
        <v>181</v>
      </c>
      <c r="D17" s="11" t="s">
        <v>62</v>
      </c>
      <c r="E17" s="11">
        <v>107708.32</v>
      </c>
      <c r="F17" s="11">
        <v>31</v>
      </c>
      <c r="G17" s="13">
        <v>3474</v>
      </c>
      <c r="H17" s="13">
        <v>4168.8</v>
      </c>
      <c r="I17" s="11">
        <v>94237.06</v>
      </c>
      <c r="J17" s="11">
        <v>24</v>
      </c>
      <c r="K17" s="15">
        <v>3927</v>
      </c>
      <c r="L17" s="17">
        <v>4300</v>
      </c>
      <c r="M17" s="13">
        <v>-373</v>
      </c>
      <c r="N17" s="13">
        <v>-826</v>
      </c>
      <c r="O17" s="17">
        <v>4300</v>
      </c>
      <c r="P17" s="17">
        <v>133300</v>
      </c>
      <c r="Q17" s="17">
        <v>43229.19</v>
      </c>
      <c r="R17" s="21">
        <v>0.237766263672999</v>
      </c>
      <c r="S17" s="22" t="s">
        <v>82</v>
      </c>
      <c r="T17" s="11">
        <v>57.49</v>
      </c>
      <c r="U17" s="23">
        <v>2318.66411549835</v>
      </c>
      <c r="V17" s="24">
        <v>4472</v>
      </c>
      <c r="W17" s="24">
        <v>138632</v>
      </c>
      <c r="X17" s="24">
        <v>44958.3576</v>
      </c>
      <c r="Y17" s="27">
        <v>4644</v>
      </c>
      <c r="Z17" s="27">
        <v>143964</v>
      </c>
      <c r="AA17" s="28">
        <v>46687.5252</v>
      </c>
    </row>
    <row r="18" spans="1:27">
      <c r="A18" s="11">
        <v>730</v>
      </c>
      <c r="B18" s="12" t="s">
        <v>75</v>
      </c>
      <c r="C18" s="11">
        <v>181</v>
      </c>
      <c r="D18" s="11" t="s">
        <v>62</v>
      </c>
      <c r="E18" s="11">
        <v>217174.6</v>
      </c>
      <c r="F18" s="11">
        <v>31</v>
      </c>
      <c r="G18" s="13">
        <v>7006</v>
      </c>
      <c r="H18" s="13">
        <v>8407.2</v>
      </c>
      <c r="I18" s="11">
        <v>219909.21</v>
      </c>
      <c r="J18" s="11">
        <v>24</v>
      </c>
      <c r="K18" s="15">
        <v>9163</v>
      </c>
      <c r="L18" s="17">
        <v>9000</v>
      </c>
      <c r="M18" s="13">
        <v>163</v>
      </c>
      <c r="N18" s="13">
        <v>-1994</v>
      </c>
      <c r="O18" s="17">
        <v>9000</v>
      </c>
      <c r="P18" s="17">
        <v>279000</v>
      </c>
      <c r="Q18" s="17">
        <v>83421</v>
      </c>
      <c r="R18" s="21">
        <v>0.284613188695404</v>
      </c>
      <c r="S18" s="22" t="s">
        <v>76</v>
      </c>
      <c r="T18" s="11">
        <v>90.04</v>
      </c>
      <c r="U18" s="23">
        <v>3098.62283429587</v>
      </c>
      <c r="V18" s="24">
        <v>9360</v>
      </c>
      <c r="W18" s="24">
        <v>290160</v>
      </c>
      <c r="X18" s="24">
        <v>86757.84</v>
      </c>
      <c r="Y18" s="27">
        <v>9720</v>
      </c>
      <c r="Z18" s="27">
        <v>301320</v>
      </c>
      <c r="AA18" s="28">
        <v>90094.68</v>
      </c>
    </row>
    <row r="19" spans="1:27">
      <c r="A19" s="11">
        <v>741</v>
      </c>
      <c r="B19" s="12" t="s">
        <v>83</v>
      </c>
      <c r="C19" s="11">
        <v>181</v>
      </c>
      <c r="D19" s="11" t="s">
        <v>62</v>
      </c>
      <c r="E19" s="11">
        <v>66197.28</v>
      </c>
      <c r="F19" s="11">
        <v>31</v>
      </c>
      <c r="G19" s="13">
        <v>2135</v>
      </c>
      <c r="H19" s="13">
        <v>2562</v>
      </c>
      <c r="I19" s="11">
        <v>57279.33</v>
      </c>
      <c r="J19" s="11">
        <v>24</v>
      </c>
      <c r="K19" s="15">
        <v>2387</v>
      </c>
      <c r="L19" s="17">
        <v>3000</v>
      </c>
      <c r="M19" s="13">
        <v>-613</v>
      </c>
      <c r="N19" s="13">
        <v>-865</v>
      </c>
      <c r="O19" s="17">
        <v>3000</v>
      </c>
      <c r="P19" s="17">
        <v>93000</v>
      </c>
      <c r="Q19" s="17">
        <v>25556.4</v>
      </c>
      <c r="R19" s="21">
        <v>0.405152224824356</v>
      </c>
      <c r="S19" s="22" t="s">
        <v>84</v>
      </c>
      <c r="T19" s="11">
        <v>64.05</v>
      </c>
      <c r="U19" s="23">
        <v>1451.9906323185</v>
      </c>
      <c r="V19" s="24">
        <v>3180</v>
      </c>
      <c r="W19" s="24">
        <v>98580</v>
      </c>
      <c r="X19" s="24">
        <v>27089.784</v>
      </c>
      <c r="Y19" s="27">
        <v>3360</v>
      </c>
      <c r="Z19" s="27">
        <v>104160</v>
      </c>
      <c r="AA19" s="28">
        <v>28623.168</v>
      </c>
    </row>
    <row r="20" spans="1:27">
      <c r="A20" s="11">
        <v>745</v>
      </c>
      <c r="B20" s="12" t="s">
        <v>85</v>
      </c>
      <c r="C20" s="11">
        <v>181</v>
      </c>
      <c r="D20" s="11" t="s">
        <v>62</v>
      </c>
      <c r="E20" s="11">
        <v>138444.36</v>
      </c>
      <c r="F20" s="11">
        <v>31</v>
      </c>
      <c r="G20" s="13">
        <v>4466</v>
      </c>
      <c r="H20" s="13">
        <v>5359.2</v>
      </c>
      <c r="I20" s="11">
        <v>106499.62</v>
      </c>
      <c r="J20" s="11">
        <v>24</v>
      </c>
      <c r="K20" s="15">
        <v>4437</v>
      </c>
      <c r="L20" s="17">
        <v>5000</v>
      </c>
      <c r="M20" s="13">
        <v>-563</v>
      </c>
      <c r="N20" s="13">
        <v>-534</v>
      </c>
      <c r="O20" s="17">
        <v>5000</v>
      </c>
      <c r="P20" s="17">
        <v>155000</v>
      </c>
      <c r="Q20" s="17">
        <v>49848</v>
      </c>
      <c r="R20" s="21">
        <v>0.119570085087326</v>
      </c>
      <c r="S20" s="22" t="s">
        <v>86</v>
      </c>
      <c r="T20" s="11">
        <v>69.98</v>
      </c>
      <c r="U20" s="23">
        <v>2214.91854815662</v>
      </c>
      <c r="V20" s="24">
        <v>5200</v>
      </c>
      <c r="W20" s="24">
        <v>161200</v>
      </c>
      <c r="X20" s="24">
        <v>51841.92</v>
      </c>
      <c r="Y20" s="27">
        <v>5400</v>
      </c>
      <c r="Z20" s="27">
        <v>167400</v>
      </c>
      <c r="AA20" s="28">
        <v>53835.84</v>
      </c>
    </row>
    <row r="21" spans="1:27">
      <c r="A21" s="11">
        <v>752</v>
      </c>
      <c r="B21" s="12" t="s">
        <v>64</v>
      </c>
      <c r="C21" s="11">
        <v>181</v>
      </c>
      <c r="D21" s="11" t="s">
        <v>62</v>
      </c>
      <c r="E21" s="11"/>
      <c r="F21" s="11"/>
      <c r="G21" s="13"/>
      <c r="H21" s="13">
        <v>0</v>
      </c>
      <c r="I21" s="11">
        <v>90311.11</v>
      </c>
      <c r="J21" s="11">
        <v>24</v>
      </c>
      <c r="K21" s="15">
        <v>3763</v>
      </c>
      <c r="L21" s="17">
        <v>3000</v>
      </c>
      <c r="M21" s="13">
        <v>763</v>
      </c>
      <c r="N21" s="13">
        <v>-3000</v>
      </c>
      <c r="O21" s="18">
        <v>3200</v>
      </c>
      <c r="P21" s="18">
        <v>99200</v>
      </c>
      <c r="Q21" s="18">
        <v>25732.48</v>
      </c>
      <c r="R21" s="25">
        <v>0</v>
      </c>
      <c r="S21" s="22" t="s">
        <v>65</v>
      </c>
      <c r="T21" s="11">
        <v>64.14</v>
      </c>
      <c r="U21" s="23">
        <v>1546.61677580293</v>
      </c>
      <c r="V21" s="24">
        <v>3392</v>
      </c>
      <c r="W21" s="24">
        <v>105152</v>
      </c>
      <c r="X21" s="24">
        <v>27276.4288</v>
      </c>
      <c r="Y21" s="27">
        <v>3584</v>
      </c>
      <c r="Z21" s="27">
        <v>111104</v>
      </c>
      <c r="AA21" s="28">
        <v>28820.3776</v>
      </c>
    </row>
    <row r="22" spans="1:27">
      <c r="A22" s="13">
        <v>102565</v>
      </c>
      <c r="B22" s="12" t="s">
        <v>101</v>
      </c>
      <c r="C22" s="13"/>
      <c r="D22" s="11" t="s">
        <v>62</v>
      </c>
      <c r="E22" s="11"/>
      <c r="F22" s="11"/>
      <c r="G22" s="13"/>
      <c r="H22" s="13">
        <v>0</v>
      </c>
      <c r="I22" s="11">
        <v>88650.52</v>
      </c>
      <c r="J22" s="11">
        <v>24</v>
      </c>
      <c r="K22" s="15">
        <v>3694</v>
      </c>
      <c r="L22" s="17">
        <v>3000</v>
      </c>
      <c r="M22" s="13">
        <v>694</v>
      </c>
      <c r="N22" s="13">
        <v>-3000</v>
      </c>
      <c r="O22" s="18">
        <v>3500</v>
      </c>
      <c r="P22" s="18">
        <v>108500</v>
      </c>
      <c r="Q22" s="18">
        <v>33635</v>
      </c>
      <c r="R22" s="25"/>
      <c r="S22" s="22">
        <v>0.31</v>
      </c>
      <c r="T22" s="11" t="e">
        <v>#N/A</v>
      </c>
      <c r="U22" s="23">
        <v>0</v>
      </c>
      <c r="V22" s="24">
        <v>3710</v>
      </c>
      <c r="W22" s="24">
        <v>115010</v>
      </c>
      <c r="X22" s="24">
        <v>35653.1</v>
      </c>
      <c r="Y22" s="27">
        <v>3920</v>
      </c>
      <c r="Z22" s="27">
        <v>121520</v>
      </c>
      <c r="AA22" s="28">
        <v>37671.2</v>
      </c>
    </row>
    <row r="23" spans="1:27">
      <c r="A23" s="11">
        <v>102934</v>
      </c>
      <c r="B23" s="12" t="s">
        <v>99</v>
      </c>
      <c r="C23" s="11"/>
      <c r="D23" s="11" t="s">
        <v>62</v>
      </c>
      <c r="E23" s="11"/>
      <c r="F23" s="11"/>
      <c r="G23" s="13"/>
      <c r="H23" s="13">
        <v>0</v>
      </c>
      <c r="I23" s="11">
        <v>62183.45</v>
      </c>
      <c r="J23" s="11">
        <v>24</v>
      </c>
      <c r="K23" s="15">
        <v>2591</v>
      </c>
      <c r="L23" s="17">
        <v>3500</v>
      </c>
      <c r="M23" s="13">
        <v>-909</v>
      </c>
      <c r="N23" s="13">
        <v>-3500</v>
      </c>
      <c r="O23" s="18">
        <v>4600</v>
      </c>
      <c r="P23" s="18">
        <v>142600</v>
      </c>
      <c r="Q23" s="18">
        <v>44206</v>
      </c>
      <c r="R23" s="25"/>
      <c r="S23" s="22">
        <v>0.31</v>
      </c>
      <c r="T23" s="11" t="e">
        <v>#N/A</v>
      </c>
      <c r="U23" s="23">
        <v>0</v>
      </c>
      <c r="V23" s="24">
        <v>4784</v>
      </c>
      <c r="W23" s="24">
        <v>148304</v>
      </c>
      <c r="X23" s="24">
        <v>45974.24</v>
      </c>
      <c r="Y23" s="27">
        <v>4968</v>
      </c>
      <c r="Z23" s="27">
        <v>154008</v>
      </c>
      <c r="AA23" s="28">
        <v>47742.48</v>
      </c>
    </row>
    <row r="24" spans="1:27">
      <c r="A24" s="11">
        <v>103198</v>
      </c>
      <c r="B24" s="12" t="s">
        <v>100</v>
      </c>
      <c r="C24" s="11"/>
      <c r="D24" s="11" t="s">
        <v>62</v>
      </c>
      <c r="E24" s="11"/>
      <c r="F24" s="11"/>
      <c r="G24" s="13"/>
      <c r="H24" s="13"/>
      <c r="I24" s="11"/>
      <c r="J24" s="11">
        <v>24</v>
      </c>
      <c r="K24" s="15">
        <v>0</v>
      </c>
      <c r="L24" s="17">
        <v>3000</v>
      </c>
      <c r="M24" s="13">
        <v>-3000</v>
      </c>
      <c r="N24" s="13">
        <v>-3000</v>
      </c>
      <c r="O24" s="18">
        <v>4000</v>
      </c>
      <c r="P24" s="18">
        <v>124000</v>
      </c>
      <c r="Q24" s="18">
        <v>38440</v>
      </c>
      <c r="R24" s="25"/>
      <c r="S24" s="22">
        <v>0.31</v>
      </c>
      <c r="T24" s="11"/>
      <c r="U24" s="23"/>
      <c r="V24" s="24">
        <v>4240</v>
      </c>
      <c r="W24" s="24">
        <v>131440</v>
      </c>
      <c r="X24" s="24">
        <v>40746.4</v>
      </c>
      <c r="Y24" s="27">
        <v>4480</v>
      </c>
      <c r="Z24" s="27">
        <v>138880</v>
      </c>
      <c r="AA24" s="28">
        <v>43052.8</v>
      </c>
    </row>
    <row r="25" spans="7:24">
      <c r="G25" s="1">
        <v>134491</v>
      </c>
      <c r="H25" s="1">
        <v>161389</v>
      </c>
      <c r="I25" s="1">
        <v>395.18</v>
      </c>
      <c r="K25" s="3">
        <v>164663</v>
      </c>
      <c r="L25" s="4">
        <v>173300</v>
      </c>
      <c r="O25" s="4">
        <v>176400</v>
      </c>
      <c r="V25" s="6">
        <v>183280</v>
      </c>
      <c r="W25" s="6">
        <v>5681680</v>
      </c>
      <c r="X25" s="6">
        <v>1691878</v>
      </c>
    </row>
  </sheetData>
  <sortState ref="A2:AA24">
    <sortCondition ref="A2:A24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各门店任务</vt:lpstr>
      <vt:lpstr>汇总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2018-06-21T01:43:00Z</dcterms:created>
  <dcterms:modified xsi:type="dcterms:W3CDTF">2018-07-24T13:48:53Z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