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5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Sheet2!$A$1:$W$97</definedName>
    <definedName name="_xlnm._FilterDatabase" localSheetId="0" hidden="1">Sheet1!$1:$94</definedName>
  </definedNames>
  <calcPr calcId="144525"/>
</workbook>
</file>

<file path=xl/sharedStrings.xml><?xml version="1.0" encoding="utf-8"?>
<sst xmlns="http://schemas.openxmlformats.org/spreadsheetml/2006/main" count="212">
  <si>
    <t>门店ID</t>
  </si>
  <si>
    <t>门店名称</t>
  </si>
  <si>
    <t>片区ID</t>
  </si>
  <si>
    <t>片区名称</t>
  </si>
  <si>
    <t>去年同期7月销售</t>
  </si>
  <si>
    <t>去年同期7月日均</t>
  </si>
  <si>
    <t>增长20%</t>
  </si>
  <si>
    <t>2018.5.26-2018.6.19销售</t>
  </si>
  <si>
    <t>6月截止日均销售</t>
  </si>
  <si>
    <r>
      <rPr>
        <sz val="10"/>
        <rFont val="Arial"/>
        <charset val="134"/>
      </rPr>
      <t>2018.06</t>
    </r>
    <r>
      <rPr>
        <sz val="10"/>
        <rFont val="宋体"/>
        <charset val="134"/>
      </rPr>
      <t>月基础任务</t>
    </r>
  </si>
  <si>
    <t>2018.07月基础任务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</si>
  <si>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</si>
  <si>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</si>
  <si>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</si>
  <si>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</si>
  <si>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</si>
  <si>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</si>
  <si>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</si>
  <si>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</si>
  <si>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</si>
  <si>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</si>
  <si>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</si>
  <si>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</si>
  <si>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四川太极崇州市崇阳镇尚贤坊街药店</t>
  </si>
  <si>
    <t>城郊二片区</t>
  </si>
  <si>
    <t>31.6%</t>
  </si>
  <si>
    <t>四川太极温江店</t>
  </si>
  <si>
    <t>29.71%</t>
  </si>
  <si>
    <t>四川太极温江区公平街道江安路药店</t>
  </si>
  <si>
    <t>35.09%</t>
  </si>
  <si>
    <t>四川太极都江堰市蒲阳镇堰问道西路药店</t>
  </si>
  <si>
    <t>32.34%</t>
  </si>
  <si>
    <t>四川太极怀远店</t>
  </si>
  <si>
    <t>32.59%</t>
  </si>
  <si>
    <t>四川太极都江堰奎光路中段药店</t>
  </si>
  <si>
    <t>30.38%</t>
  </si>
  <si>
    <t>四川太极都江堰幸福镇翔凤路药店</t>
  </si>
  <si>
    <t>33.22%</t>
  </si>
  <si>
    <t>四川太极都江堰市蒲阳路药店</t>
  </si>
  <si>
    <t>30.65%</t>
  </si>
  <si>
    <t>四川太极都江堰聚源镇药店</t>
  </si>
  <si>
    <t>34.45%</t>
  </si>
  <si>
    <t>四川太极崇州中心店</t>
  </si>
  <si>
    <t>32.05%</t>
  </si>
  <si>
    <t>四川太极金带街药店</t>
  </si>
  <si>
    <t>31.02%</t>
  </si>
  <si>
    <t>四川太极温江区柳城街道鱼凫路药店</t>
  </si>
  <si>
    <t>32.25%</t>
  </si>
  <si>
    <t>四川太极三江店</t>
  </si>
  <si>
    <t>32.15%</t>
  </si>
  <si>
    <t>四川太极都江堰景中路店</t>
  </si>
  <si>
    <t>26.2%</t>
  </si>
  <si>
    <t>四川太极都江堰药店</t>
  </si>
  <si>
    <t>32.43%</t>
  </si>
  <si>
    <t>合计</t>
  </si>
  <si>
    <t>四川太极五津西路药店</t>
  </si>
  <si>
    <t>城郊一片区</t>
  </si>
  <si>
    <t>27.59%</t>
  </si>
  <si>
    <t>四川太极大邑县晋原镇东街药店</t>
  </si>
  <si>
    <t>32.96%</t>
  </si>
  <si>
    <t>四川太极大邑县沙渠镇方圆路药店</t>
  </si>
  <si>
    <t>30.42%</t>
  </si>
  <si>
    <t>四川太极大邑县晋源镇东壕沟段药店</t>
  </si>
  <si>
    <t>28.84%</t>
  </si>
  <si>
    <t>四川太极大邑县新场镇文昌街药店</t>
  </si>
  <si>
    <t>30.91%</t>
  </si>
  <si>
    <t>四川太极邛崃市羊安镇永康大道药店</t>
  </si>
  <si>
    <t>30.82%</t>
  </si>
  <si>
    <t>四川太极大邑县晋原镇子龙路店</t>
  </si>
  <si>
    <t>30.81%</t>
  </si>
  <si>
    <t>四川太极大邑县安仁镇千禧街药店</t>
  </si>
  <si>
    <t>29.56%</t>
  </si>
  <si>
    <t>四川太极邛崃市临邛镇洪川小区药店</t>
  </si>
  <si>
    <t>34.18%</t>
  </si>
  <si>
    <t>四川太极大邑县晋原镇内蒙古大道桃源药店</t>
  </si>
  <si>
    <t>27.71%</t>
  </si>
  <si>
    <t>四川太极兴义镇万兴路药店</t>
  </si>
  <si>
    <t>33.65%</t>
  </si>
  <si>
    <t>四川太极邛崃中心药店</t>
  </si>
  <si>
    <t>32.73%</t>
  </si>
  <si>
    <t>四川太极邛崃市临邛镇长安大道药店</t>
  </si>
  <si>
    <t>33.32%</t>
  </si>
  <si>
    <t>四川太极大邑县晋原镇通达东路五段药店</t>
  </si>
  <si>
    <t>31.97%</t>
  </si>
  <si>
    <t>四川太极新津邓双镇岷江店</t>
  </si>
  <si>
    <t>33.27%</t>
  </si>
  <si>
    <t>四川太极青羊区北东街店</t>
  </si>
  <si>
    <t>城中片区</t>
  </si>
  <si>
    <t>26.09%</t>
  </si>
  <si>
    <t>四川太极郫县郫筒镇一环路东南段药店</t>
  </si>
  <si>
    <t>29.61%</t>
  </si>
  <si>
    <t>四川太极通盈街药店</t>
  </si>
  <si>
    <t>30.02%</t>
  </si>
  <si>
    <t>四川太极锦江区劼人路药店</t>
  </si>
  <si>
    <t>35.74%</t>
  </si>
  <si>
    <t>四川太极武侯区科华街药店</t>
  </si>
  <si>
    <t>27.04%</t>
  </si>
  <si>
    <t>四川太极锦江区静明路药店</t>
  </si>
  <si>
    <t>31.4%</t>
  </si>
  <si>
    <t>四川太极成华区华油路药店</t>
  </si>
  <si>
    <t>35.59%</t>
  </si>
  <si>
    <t>四川太极锦江区柳翠路药店</t>
  </si>
  <si>
    <t>31.83%</t>
  </si>
  <si>
    <t>四川太极金丝街药店</t>
  </si>
  <si>
    <t>32.76%</t>
  </si>
  <si>
    <t>四川太极人民中路店</t>
  </si>
  <si>
    <t>35.38%</t>
  </si>
  <si>
    <t>四川太极成华杉板桥南一路店</t>
  </si>
  <si>
    <t>31.89%</t>
  </si>
  <si>
    <t>四川太极龙泉驿区龙泉街道驿生路药店</t>
  </si>
  <si>
    <t>27.07%</t>
  </si>
  <si>
    <t>四川太极郫县郫筒镇东大街药店</t>
  </si>
  <si>
    <t>31.39%</t>
  </si>
  <si>
    <t>四川太极锦江区庆云南街药店</t>
  </si>
  <si>
    <t>27.4%</t>
  </si>
  <si>
    <t>四川太极红星店</t>
  </si>
  <si>
    <t>36.55%</t>
  </si>
  <si>
    <t>四川太极双林路药店</t>
  </si>
  <si>
    <t>四川太极浆洗街药店</t>
  </si>
  <si>
    <t>30.03%</t>
  </si>
  <si>
    <t>四川太极成华区崔家店路药店</t>
  </si>
  <si>
    <t>33.64%</t>
  </si>
  <si>
    <t>四川太极锦江区合欢树街药店</t>
  </si>
  <si>
    <t>东南片区</t>
  </si>
  <si>
    <t>28.63%</t>
  </si>
  <si>
    <t>四川太极新园大道药店</t>
  </si>
  <si>
    <t>34.29%</t>
  </si>
  <si>
    <t>四川太极双流区东升街道三强西路药店</t>
  </si>
  <si>
    <t>28.77%</t>
  </si>
  <si>
    <t>四川太极锦江区观音桥街药店</t>
  </si>
  <si>
    <t>31.98%</t>
  </si>
  <si>
    <t>四川太极成华区万宇路药店</t>
  </si>
  <si>
    <t>30.75%</t>
  </si>
  <si>
    <t>四川太极成华区华康路药店</t>
  </si>
  <si>
    <t>31.62%</t>
  </si>
  <si>
    <t>四川太极高新区中和街道柳荫街药店</t>
  </si>
  <si>
    <t>四川太极成华区万科路药店</t>
  </si>
  <si>
    <t>32.29%</t>
  </si>
  <si>
    <t>四川太极双流县西航港街道锦华路一段药店</t>
  </si>
  <si>
    <t>四川太极高新区大源北街药店</t>
  </si>
  <si>
    <t>四川太极成华区华泰路药店</t>
  </si>
  <si>
    <t>34.23%</t>
  </si>
  <si>
    <t>四川太极新乐中街药店</t>
  </si>
  <si>
    <t>29.18%</t>
  </si>
  <si>
    <t>四川太极锦江区榕声路店</t>
  </si>
  <si>
    <t>35.35%</t>
  </si>
  <si>
    <t>四川太极锦江区水杉街药店</t>
  </si>
  <si>
    <t>33.33%</t>
  </si>
  <si>
    <t>四川太极龙潭西路店</t>
  </si>
  <si>
    <t>33.42%</t>
  </si>
  <si>
    <t>四川太极高新天久北巷药店</t>
  </si>
  <si>
    <t>32.41%</t>
  </si>
  <si>
    <t>成都成汉太极大药房有限公司</t>
  </si>
  <si>
    <t>35.85%</t>
  </si>
  <si>
    <t>四川太极高新区府城大道西段店</t>
  </si>
  <si>
    <t>32.21%</t>
  </si>
  <si>
    <t>四川太极高新区民丰大道西段药店</t>
  </si>
  <si>
    <t>30.68%</t>
  </si>
  <si>
    <t>四川太极武侯区顺和街店</t>
  </si>
  <si>
    <t>西北片区</t>
  </si>
  <si>
    <t>四川太极大药房连锁有限公司武侯区聚萃街药店</t>
  </si>
  <si>
    <t>25.94%</t>
  </si>
  <si>
    <t>四川太极新都区马超东路店</t>
  </si>
  <si>
    <t>四川太极西部店</t>
  </si>
  <si>
    <t>四川太极成华区二环路北四段药店（汇融名城）</t>
  </si>
  <si>
    <t>四川太极青羊区浣花滨河路药店</t>
  </si>
  <si>
    <t>30.55%</t>
  </si>
  <si>
    <t>四川太极清江东路药店</t>
  </si>
  <si>
    <t>四川太极土龙路药店</t>
  </si>
  <si>
    <t>28.67%</t>
  </si>
  <si>
    <t>四川太极新都区新繁镇繁江北路药店</t>
  </si>
  <si>
    <t>29.9%</t>
  </si>
  <si>
    <t>四川太极光华药店</t>
  </si>
  <si>
    <t>28.42%</t>
  </si>
  <si>
    <t>四川太极沙河源药店</t>
  </si>
  <si>
    <t>29.99%</t>
  </si>
  <si>
    <t>四川太极金牛区黄苑东街药店</t>
  </si>
  <si>
    <t>四川太极成华区新怡路店</t>
  </si>
  <si>
    <t>27.48%</t>
  </si>
  <si>
    <t>四川太极金牛区金沙路药店</t>
  </si>
  <si>
    <t>32.16%</t>
  </si>
  <si>
    <t>四川太极枣子巷药店</t>
  </si>
  <si>
    <t>33.09%</t>
  </si>
  <si>
    <t>四川太极金牛区交大路第三药店</t>
  </si>
  <si>
    <t>32.58%</t>
  </si>
  <si>
    <t>四川太极青羊区十二桥药店</t>
  </si>
  <si>
    <t>25.39%</t>
  </si>
  <si>
    <t>四川太极清江东路2药店</t>
  </si>
  <si>
    <t>四川太极光华村街药店</t>
  </si>
  <si>
    <t>32.44%</t>
  </si>
  <si>
    <t>四川太极成华区羊子山西路药店（兴元华盛）</t>
  </si>
  <si>
    <t>31.41%</t>
  </si>
  <si>
    <t>四川太极旗舰店</t>
  </si>
  <si>
    <t>旗舰片</t>
  </si>
  <si>
    <t>30.51%</t>
  </si>
  <si>
    <t>准备新开店任务</t>
  </si>
  <si>
    <t>新津武阳西路</t>
  </si>
  <si>
    <t/>
  </si>
  <si>
    <t>青羊区童子街</t>
  </si>
  <si>
    <t>邛崃翠荫街</t>
  </si>
  <si>
    <t>银河北街</t>
  </si>
  <si>
    <t>武侯区佳灵路</t>
  </si>
  <si>
    <t>贝森北路</t>
  </si>
  <si>
    <t>总计</t>
  </si>
  <si>
    <t>挑战1任务</t>
  </si>
  <si>
    <t>挑战2任务</t>
  </si>
  <si>
    <t>挑战3任务</t>
  </si>
  <si>
    <t>6月日均任务</t>
  </si>
  <si>
    <t>销售任务（30天）</t>
  </si>
  <si>
    <t>毛利额</t>
  </si>
  <si>
    <t>销售任务</t>
  </si>
  <si>
    <t>毛利额任务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</si>
</sst>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4" xfId="49" applyNumberFormat="1" applyFont="1" applyFill="1" applyBorder="1" applyAlignment="1">
      <alignment horizontal="center" vertical="center" wrapText="1"/>
    </xf>
    <xf numFmtId="0" fontId="1" fillId="3" borderId="4" xfId="49" applyNumberFormat="1" applyFont="1" applyFill="1" applyBorder="1" applyAlignment="1">
      <alignment horizontal="center" vertical="center" wrapText="1"/>
    </xf>
    <xf numFmtId="0" fontId="1" fillId="4" borderId="4" xfId="49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10" fontId="2" fillId="0" borderId="3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176" fontId="3" fillId="0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0" fontId="4" fillId="4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26-6.19%20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8472;&#26611;\&#24037;&#36164;\2018\2018.5\2018.5&#26376;&#38376;&#24215;&#20219;&#211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%202017.6.26-2017.7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9537</v>
          </cell>
          <cell r="K3">
            <v>141.45</v>
          </cell>
          <cell r="L3">
            <v>1349030.66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  <cell r="I4" t="str">
            <v>刘琴英 </v>
          </cell>
          <cell r="J4">
            <v>4887</v>
          </cell>
          <cell r="K4">
            <v>120.89</v>
          </cell>
          <cell r="L4">
            <v>590773.29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4654</v>
          </cell>
          <cell r="K5">
            <v>120.35</v>
          </cell>
          <cell r="L5">
            <v>560123.38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  <cell r="I6" t="str">
            <v>何巍 </v>
          </cell>
          <cell r="J6">
            <v>5302</v>
          </cell>
          <cell r="K6">
            <v>105.48</v>
          </cell>
          <cell r="L6">
            <v>559247.45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  <cell r="I7" t="str">
            <v>刘琴英 </v>
          </cell>
          <cell r="J7">
            <v>4108</v>
          </cell>
          <cell r="K7">
            <v>118.91</v>
          </cell>
          <cell r="L7">
            <v>488464.93</v>
          </cell>
        </row>
        <row r="8">
          <cell r="D8">
            <v>341</v>
          </cell>
          <cell r="E8" t="str">
            <v>四川太极邛崃中心药店</v>
          </cell>
          <cell r="F8" t="str">
            <v>是</v>
          </cell>
          <cell r="G8">
            <v>235</v>
          </cell>
          <cell r="H8" t="str">
            <v>城郊一片区</v>
          </cell>
          <cell r="I8" t="str">
            <v>周佳玉</v>
          </cell>
          <cell r="J8">
            <v>5360</v>
          </cell>
          <cell r="K8">
            <v>85.85</v>
          </cell>
          <cell r="L8">
            <v>460141.28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谢怡 </v>
          </cell>
          <cell r="J9">
            <v>3646</v>
          </cell>
          <cell r="K9">
            <v>103.9</v>
          </cell>
          <cell r="L9">
            <v>378828.46</v>
          </cell>
        </row>
        <row r="10">
          <cell r="D10">
            <v>750</v>
          </cell>
          <cell r="E10" t="str">
            <v>成都成汉太极大药房有限公司</v>
          </cell>
          <cell r="F10" t="str">
            <v/>
          </cell>
          <cell r="G10">
            <v>232</v>
          </cell>
          <cell r="H10" t="str">
            <v>东南片区</v>
          </cell>
          <cell r="I10" t="str">
            <v>谢怡 </v>
          </cell>
          <cell r="J10">
            <v>3935</v>
          </cell>
          <cell r="K10">
            <v>77.21</v>
          </cell>
          <cell r="L10">
            <v>303806.99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  <cell r="I11" t="str">
            <v>谢怡 </v>
          </cell>
          <cell r="J11">
            <v>4201</v>
          </cell>
          <cell r="K11">
            <v>69.17</v>
          </cell>
          <cell r="L11">
            <v>290584.6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235</v>
          </cell>
          <cell r="H12" t="str">
            <v>城郊一片区</v>
          </cell>
          <cell r="I12" t="str">
            <v>周佳玉</v>
          </cell>
          <cell r="J12">
            <v>2542</v>
          </cell>
          <cell r="K12">
            <v>111.2</v>
          </cell>
          <cell r="L12">
            <v>282665.21</v>
          </cell>
        </row>
        <row r="13">
          <cell r="D13">
            <v>707</v>
          </cell>
          <cell r="E13" t="str">
            <v>四川太极成华区万科路药店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谢怡 </v>
          </cell>
          <cell r="J13">
            <v>3739</v>
          </cell>
          <cell r="K13">
            <v>67.24</v>
          </cell>
          <cell r="L13">
            <v>251410.69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谢怡 </v>
          </cell>
          <cell r="J14">
            <v>3488</v>
          </cell>
          <cell r="K14">
            <v>71.63</v>
          </cell>
          <cell r="L14">
            <v>249838.09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181</v>
          </cell>
          <cell r="H15" t="str">
            <v>西北片区</v>
          </cell>
          <cell r="I15" t="str">
            <v>刘琴英 </v>
          </cell>
          <cell r="J15">
            <v>3995</v>
          </cell>
          <cell r="K15">
            <v>58.9</v>
          </cell>
          <cell r="L15">
            <v>235288.37</v>
          </cell>
        </row>
        <row r="16">
          <cell r="D16">
            <v>345</v>
          </cell>
          <cell r="E16" t="str">
            <v>四川太极交大药店</v>
          </cell>
          <cell r="F16" t="str">
            <v>否</v>
          </cell>
          <cell r="G16">
            <v>261</v>
          </cell>
          <cell r="H16" t="str">
            <v>团购片</v>
          </cell>
          <cell r="I16" t="str">
            <v>王灵 </v>
          </cell>
          <cell r="J16">
            <v>21</v>
          </cell>
          <cell r="K16">
            <v>11067.38</v>
          </cell>
          <cell r="L16">
            <v>232414.9</v>
          </cell>
        </row>
        <row r="17">
          <cell r="D17">
            <v>541</v>
          </cell>
          <cell r="E17" t="str">
            <v>四川太极高新区府城大道西段店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谢怡 </v>
          </cell>
          <cell r="J17">
            <v>2090</v>
          </cell>
          <cell r="K17">
            <v>109.07</v>
          </cell>
          <cell r="L17">
            <v>227958.4</v>
          </cell>
        </row>
        <row r="18">
          <cell r="D18">
            <v>513</v>
          </cell>
          <cell r="E18" t="str">
            <v>四川太极武侯区顺和街店</v>
          </cell>
          <cell r="F18" t="str">
            <v>否</v>
          </cell>
          <cell r="G18">
            <v>181</v>
          </cell>
          <cell r="H18" t="str">
            <v>西北片区</v>
          </cell>
          <cell r="I18" t="str">
            <v>刘琴英 </v>
          </cell>
          <cell r="J18">
            <v>3022</v>
          </cell>
          <cell r="K18">
            <v>74.77</v>
          </cell>
          <cell r="L18">
            <v>225946.96</v>
          </cell>
        </row>
        <row r="19">
          <cell r="D19">
            <v>730</v>
          </cell>
          <cell r="E19" t="str">
            <v>四川太极新都区新繁镇繁江北路药店</v>
          </cell>
          <cell r="F19" t="str">
            <v>否</v>
          </cell>
          <cell r="G19">
            <v>181</v>
          </cell>
          <cell r="H19" t="str">
            <v>西北片区</v>
          </cell>
          <cell r="I19" t="str">
            <v>刘琴英 </v>
          </cell>
          <cell r="J19">
            <v>2550</v>
          </cell>
          <cell r="K19">
            <v>86.24</v>
          </cell>
          <cell r="L19">
            <v>219909.21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232</v>
          </cell>
          <cell r="H20" t="str">
            <v>东南片区</v>
          </cell>
          <cell r="I20" t="str">
            <v>谢怡 </v>
          </cell>
          <cell r="J20">
            <v>3584</v>
          </cell>
          <cell r="K20">
            <v>60.58</v>
          </cell>
          <cell r="L20">
            <v>217121.06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城中片区</v>
          </cell>
          <cell r="I21" t="str">
            <v>何巍 </v>
          </cell>
          <cell r="J21">
            <v>2751</v>
          </cell>
          <cell r="K21">
            <v>78.38</v>
          </cell>
          <cell r="L21">
            <v>215620.88</v>
          </cell>
        </row>
        <row r="22">
          <cell r="D22">
            <v>724</v>
          </cell>
          <cell r="E22" t="str">
            <v>四川太极锦江区观音桥街药店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谢怡 </v>
          </cell>
          <cell r="J22">
            <v>3595</v>
          </cell>
          <cell r="K22">
            <v>58.88</v>
          </cell>
          <cell r="L22">
            <v>211674.2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西北片区</v>
          </cell>
          <cell r="I23" t="str">
            <v>刘琴英 </v>
          </cell>
          <cell r="J23">
            <v>3065</v>
          </cell>
          <cell r="K23">
            <v>67.01</v>
          </cell>
          <cell r="L23">
            <v>205370.77</v>
          </cell>
        </row>
        <row r="24">
          <cell r="D24">
            <v>726</v>
          </cell>
          <cell r="E24" t="str">
            <v>四川太极金牛区交大路第三药店</v>
          </cell>
          <cell r="F24" t="str">
            <v>否</v>
          </cell>
          <cell r="G24">
            <v>181</v>
          </cell>
          <cell r="H24" t="str">
            <v>西北片区</v>
          </cell>
          <cell r="I24" t="str">
            <v>刘琴英 </v>
          </cell>
          <cell r="J24">
            <v>2662</v>
          </cell>
          <cell r="K24">
            <v>76.82</v>
          </cell>
          <cell r="L24">
            <v>204506.24</v>
          </cell>
        </row>
        <row r="25">
          <cell r="D25">
            <v>365</v>
          </cell>
          <cell r="E25" t="str">
            <v>四川太极光华村街药店</v>
          </cell>
          <cell r="F25" t="str">
            <v>是</v>
          </cell>
          <cell r="G25">
            <v>181</v>
          </cell>
          <cell r="H25" t="str">
            <v>西北片区</v>
          </cell>
          <cell r="I25" t="str">
            <v>刘琴英 </v>
          </cell>
          <cell r="J25">
            <v>2628</v>
          </cell>
          <cell r="K25">
            <v>76.85</v>
          </cell>
          <cell r="L25">
            <v>201959.48</v>
          </cell>
        </row>
        <row r="26">
          <cell r="D26">
            <v>329</v>
          </cell>
          <cell r="E26" t="str">
            <v>四川太极温江店</v>
          </cell>
          <cell r="F26" t="str">
            <v>是</v>
          </cell>
          <cell r="G26">
            <v>233</v>
          </cell>
          <cell r="H26" t="str">
            <v>城郊二片区</v>
          </cell>
          <cell r="I26" t="str">
            <v>苗凯</v>
          </cell>
          <cell r="J26">
            <v>1554</v>
          </cell>
          <cell r="K26">
            <v>129.9</v>
          </cell>
          <cell r="L26">
            <v>201865.15</v>
          </cell>
        </row>
        <row r="27">
          <cell r="D27">
            <v>742</v>
          </cell>
          <cell r="E27" t="str">
            <v>四川太极锦江区庆云南街药店</v>
          </cell>
          <cell r="F27" t="str">
            <v/>
          </cell>
          <cell r="G27">
            <v>23</v>
          </cell>
          <cell r="H27" t="str">
            <v>城中片区</v>
          </cell>
          <cell r="I27" t="str">
            <v>何巍 </v>
          </cell>
          <cell r="J27">
            <v>2126</v>
          </cell>
          <cell r="K27">
            <v>94.73</v>
          </cell>
          <cell r="L27">
            <v>201393.51</v>
          </cell>
        </row>
        <row r="28">
          <cell r="D28">
            <v>308</v>
          </cell>
          <cell r="E28" t="str">
            <v>四川太极红星店</v>
          </cell>
          <cell r="F28" t="str">
            <v>是</v>
          </cell>
          <cell r="G28">
            <v>23</v>
          </cell>
          <cell r="H28" t="str">
            <v>城中片区</v>
          </cell>
          <cell r="I28" t="str">
            <v>何巍 </v>
          </cell>
          <cell r="J28">
            <v>2484</v>
          </cell>
          <cell r="K28">
            <v>80.34</v>
          </cell>
          <cell r="L28">
            <v>199563.99</v>
          </cell>
        </row>
        <row r="29">
          <cell r="D29">
            <v>514</v>
          </cell>
          <cell r="E29" t="str">
            <v>四川太极新津邓双镇岷江店</v>
          </cell>
          <cell r="F29" t="str">
            <v>否</v>
          </cell>
          <cell r="G29">
            <v>235</v>
          </cell>
          <cell r="H29" t="str">
            <v>城郊一片区</v>
          </cell>
          <cell r="I29" t="str">
            <v>周佳玉</v>
          </cell>
          <cell r="J29">
            <v>3125</v>
          </cell>
          <cell r="K29">
            <v>63.08</v>
          </cell>
          <cell r="L29">
            <v>197134.94</v>
          </cell>
        </row>
        <row r="30">
          <cell r="D30">
            <v>377</v>
          </cell>
          <cell r="E30" t="str">
            <v>四川太极新园大道药店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谢怡 </v>
          </cell>
          <cell r="J30">
            <v>3146</v>
          </cell>
          <cell r="K30">
            <v>61.28</v>
          </cell>
          <cell r="L30">
            <v>192787.55</v>
          </cell>
        </row>
        <row r="31">
          <cell r="D31">
            <v>754</v>
          </cell>
          <cell r="E31" t="str">
            <v>四川太极崇州市崇阳镇尚贤坊街药店</v>
          </cell>
          <cell r="F31" t="str">
            <v/>
          </cell>
          <cell r="G31">
            <v>233</v>
          </cell>
          <cell r="H31" t="str">
            <v>城郊二片区</v>
          </cell>
          <cell r="I31" t="str">
            <v>苗凯</v>
          </cell>
          <cell r="J31">
            <v>3104</v>
          </cell>
          <cell r="K31">
            <v>60.52</v>
          </cell>
          <cell r="L31">
            <v>187857.44</v>
          </cell>
        </row>
        <row r="32">
          <cell r="D32">
            <v>54</v>
          </cell>
          <cell r="E32" t="str">
            <v>四川太极怀远店</v>
          </cell>
          <cell r="F32" t="str">
            <v>是</v>
          </cell>
          <cell r="G32">
            <v>233</v>
          </cell>
          <cell r="H32" t="str">
            <v>城郊二片区</v>
          </cell>
          <cell r="I32" t="str">
            <v>苗凯</v>
          </cell>
          <cell r="J32">
            <v>2163</v>
          </cell>
          <cell r="K32">
            <v>86.55</v>
          </cell>
          <cell r="L32">
            <v>187199.55</v>
          </cell>
        </row>
        <row r="33">
          <cell r="D33">
            <v>744</v>
          </cell>
          <cell r="E33" t="str">
            <v>四川太极武侯区科华街药店</v>
          </cell>
          <cell r="F33" t="str">
            <v/>
          </cell>
          <cell r="G33">
            <v>23</v>
          </cell>
          <cell r="H33" t="str">
            <v>城中片区</v>
          </cell>
          <cell r="I33" t="str">
            <v>何巍 </v>
          </cell>
          <cell r="J33">
            <v>2528</v>
          </cell>
          <cell r="K33">
            <v>72.73</v>
          </cell>
          <cell r="L33">
            <v>183856.08</v>
          </cell>
        </row>
        <row r="34">
          <cell r="D34">
            <v>709</v>
          </cell>
          <cell r="E34" t="str">
            <v>四川太极新都区马超东路店</v>
          </cell>
          <cell r="F34" t="str">
            <v>否</v>
          </cell>
          <cell r="G34">
            <v>181</v>
          </cell>
          <cell r="H34" t="str">
            <v>西北片区</v>
          </cell>
          <cell r="I34" t="str">
            <v>刘琴英 </v>
          </cell>
          <cell r="J34">
            <v>2670</v>
          </cell>
          <cell r="K34">
            <v>68.31</v>
          </cell>
          <cell r="L34">
            <v>182380.41</v>
          </cell>
        </row>
        <row r="35">
          <cell r="D35">
            <v>355</v>
          </cell>
          <cell r="E35" t="str">
            <v>四川太极双林路药店</v>
          </cell>
          <cell r="F35" t="str">
            <v>是</v>
          </cell>
          <cell r="G35">
            <v>23</v>
          </cell>
          <cell r="H35" t="str">
            <v>城中片区</v>
          </cell>
          <cell r="I35" t="str">
            <v>何巍 </v>
          </cell>
          <cell r="J35">
            <v>2414</v>
          </cell>
          <cell r="K35">
            <v>73.86</v>
          </cell>
          <cell r="L35">
            <v>178304.42</v>
          </cell>
        </row>
        <row r="36">
          <cell r="D36">
            <v>578</v>
          </cell>
          <cell r="E36" t="str">
            <v>四川太极成华区华油路药店</v>
          </cell>
          <cell r="F36" t="str">
            <v>否</v>
          </cell>
          <cell r="G36">
            <v>23</v>
          </cell>
          <cell r="H36" t="str">
            <v>城中片区</v>
          </cell>
          <cell r="I36" t="str">
            <v>何巍 </v>
          </cell>
          <cell r="J36">
            <v>2975</v>
          </cell>
          <cell r="K36">
            <v>59.74</v>
          </cell>
          <cell r="L36">
            <v>177733.77</v>
          </cell>
        </row>
        <row r="37">
          <cell r="D37">
            <v>747</v>
          </cell>
          <cell r="E37" t="str">
            <v>四川太极郫县郫筒镇一环路东南段药店</v>
          </cell>
          <cell r="F37" t="str">
            <v/>
          </cell>
          <cell r="G37">
            <v>23</v>
          </cell>
          <cell r="H37" t="str">
            <v>城中片区</v>
          </cell>
          <cell r="I37" t="str">
            <v>何巍 </v>
          </cell>
          <cell r="J37">
            <v>1667</v>
          </cell>
          <cell r="K37">
            <v>101.97</v>
          </cell>
          <cell r="L37">
            <v>169991.91</v>
          </cell>
        </row>
        <row r="38">
          <cell r="D38">
            <v>391</v>
          </cell>
          <cell r="E38" t="str">
            <v>四川太极金丝街药店</v>
          </cell>
          <cell r="F38" t="str">
            <v>否</v>
          </cell>
          <cell r="G38">
            <v>23</v>
          </cell>
          <cell r="H38" t="str">
            <v>城中片区</v>
          </cell>
          <cell r="I38" t="str">
            <v>何巍 </v>
          </cell>
          <cell r="J38">
            <v>2306</v>
          </cell>
          <cell r="K38">
            <v>70.44</v>
          </cell>
          <cell r="L38">
            <v>162430.96</v>
          </cell>
        </row>
        <row r="39">
          <cell r="D39">
            <v>357</v>
          </cell>
          <cell r="E39" t="str">
            <v>四川太极清江东路药店</v>
          </cell>
          <cell r="F39" t="str">
            <v>否</v>
          </cell>
          <cell r="G39">
            <v>181</v>
          </cell>
          <cell r="H39" t="str">
            <v>西北片区</v>
          </cell>
          <cell r="I39" t="str">
            <v>刘琴英 </v>
          </cell>
          <cell r="J39">
            <v>1893</v>
          </cell>
          <cell r="K39">
            <v>84.84</v>
          </cell>
          <cell r="L39">
            <v>160608.33</v>
          </cell>
        </row>
        <row r="40">
          <cell r="D40">
            <v>598</v>
          </cell>
          <cell r="E40" t="str">
            <v>四川太极锦江区水杉街药店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谢怡 </v>
          </cell>
          <cell r="J40">
            <v>2242</v>
          </cell>
          <cell r="K40">
            <v>68.91</v>
          </cell>
          <cell r="L40">
            <v>154486.85</v>
          </cell>
        </row>
        <row r="41">
          <cell r="D41">
            <v>311</v>
          </cell>
          <cell r="E41" t="str">
            <v>四川太极西部店</v>
          </cell>
          <cell r="F41" t="str">
            <v>是</v>
          </cell>
          <cell r="G41">
            <v>181</v>
          </cell>
          <cell r="H41" t="str">
            <v>西北片区</v>
          </cell>
          <cell r="I41" t="str">
            <v>刘琴英 </v>
          </cell>
          <cell r="J41">
            <v>726</v>
          </cell>
          <cell r="K41">
            <v>209.87</v>
          </cell>
          <cell r="L41">
            <v>152367.17</v>
          </cell>
        </row>
        <row r="42">
          <cell r="D42">
            <v>399</v>
          </cell>
          <cell r="E42" t="str">
            <v>四川太极高新天久北巷药店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谢怡 </v>
          </cell>
          <cell r="J42">
            <v>2017</v>
          </cell>
          <cell r="K42">
            <v>75.48</v>
          </cell>
          <cell r="L42">
            <v>152248.2</v>
          </cell>
        </row>
        <row r="43">
          <cell r="D43">
            <v>349</v>
          </cell>
          <cell r="E43" t="str">
            <v>四川太极人民中路店</v>
          </cell>
          <cell r="F43" t="str">
            <v>否</v>
          </cell>
          <cell r="G43">
            <v>23</v>
          </cell>
          <cell r="H43" t="str">
            <v>城中片区</v>
          </cell>
          <cell r="I43" t="str">
            <v>何巍 </v>
          </cell>
          <cell r="J43">
            <v>2124</v>
          </cell>
          <cell r="K43">
            <v>70.53</v>
          </cell>
          <cell r="L43">
            <v>149814.07</v>
          </cell>
        </row>
        <row r="44">
          <cell r="D44">
            <v>746</v>
          </cell>
          <cell r="E44" t="str">
            <v>四川太极大邑县晋原镇内蒙古大道桃源药店</v>
          </cell>
          <cell r="F44" t="str">
            <v>否</v>
          </cell>
          <cell r="G44">
            <v>235</v>
          </cell>
          <cell r="H44" t="str">
            <v>城郊一片区</v>
          </cell>
          <cell r="I44" t="str">
            <v>周佳玉</v>
          </cell>
          <cell r="J44">
            <v>2478</v>
          </cell>
          <cell r="K44">
            <v>59.64</v>
          </cell>
          <cell r="L44">
            <v>147799.86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谢怡 </v>
          </cell>
          <cell r="J45">
            <v>2522</v>
          </cell>
          <cell r="K45">
            <v>58.46</v>
          </cell>
          <cell r="L45">
            <v>147435.01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西北片区</v>
          </cell>
          <cell r="I46" t="str">
            <v>刘琴英 </v>
          </cell>
          <cell r="J46">
            <v>2283</v>
          </cell>
          <cell r="K46">
            <v>63.61</v>
          </cell>
          <cell r="L46">
            <v>145219.99</v>
          </cell>
        </row>
        <row r="47">
          <cell r="D47">
            <v>515</v>
          </cell>
          <cell r="E47" t="str">
            <v>四川太极成华区崔家店路药店</v>
          </cell>
          <cell r="F47" t="str">
            <v>否</v>
          </cell>
          <cell r="G47">
            <v>23</v>
          </cell>
          <cell r="H47" t="str">
            <v>城中片区</v>
          </cell>
          <cell r="I47" t="str">
            <v>何巍 </v>
          </cell>
          <cell r="J47">
            <v>2505</v>
          </cell>
          <cell r="K47">
            <v>57.19</v>
          </cell>
          <cell r="L47">
            <v>143254.94</v>
          </cell>
        </row>
        <row r="48">
          <cell r="D48">
            <v>511</v>
          </cell>
          <cell r="E48" t="str">
            <v>四川太极成华杉板桥南一路店</v>
          </cell>
          <cell r="F48" t="str">
            <v>否</v>
          </cell>
          <cell r="G48">
            <v>23</v>
          </cell>
          <cell r="H48" t="str">
            <v>城中片区</v>
          </cell>
          <cell r="I48" t="str">
            <v>何巍 </v>
          </cell>
          <cell r="J48">
            <v>2095</v>
          </cell>
          <cell r="K48">
            <v>65.58</v>
          </cell>
          <cell r="L48">
            <v>137384.32</v>
          </cell>
        </row>
        <row r="49">
          <cell r="D49">
            <v>367</v>
          </cell>
          <cell r="E49" t="str">
            <v>四川太极金带街药店</v>
          </cell>
          <cell r="F49" t="str">
            <v>否</v>
          </cell>
          <cell r="G49">
            <v>233</v>
          </cell>
          <cell r="H49" t="str">
            <v>城郊二片区</v>
          </cell>
          <cell r="I49" t="str">
            <v>苗凯</v>
          </cell>
          <cell r="J49">
            <v>2292</v>
          </cell>
          <cell r="K49">
            <v>59.73</v>
          </cell>
          <cell r="L49">
            <v>136909.35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  <cell r="I50" t="str">
            <v>苗凯</v>
          </cell>
          <cell r="J50">
            <v>1890</v>
          </cell>
          <cell r="K50">
            <v>71.94</v>
          </cell>
          <cell r="L50">
            <v>135966.88</v>
          </cell>
        </row>
        <row r="51">
          <cell r="D51">
            <v>572</v>
          </cell>
          <cell r="E51" t="str">
            <v>四川太极郫县郫筒镇东大街药店</v>
          </cell>
          <cell r="F51" t="str">
            <v>否</v>
          </cell>
          <cell r="G51">
            <v>23</v>
          </cell>
          <cell r="H51" t="str">
            <v>城中片区</v>
          </cell>
          <cell r="I51" t="str">
            <v>何巍 </v>
          </cell>
          <cell r="J51">
            <v>1769</v>
          </cell>
          <cell r="K51">
            <v>75.75</v>
          </cell>
          <cell r="L51">
            <v>134009.77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  <cell r="I52" t="str">
            <v>苗凯</v>
          </cell>
          <cell r="J52">
            <v>1570</v>
          </cell>
          <cell r="K52">
            <v>81.92</v>
          </cell>
          <cell r="L52">
            <v>128613.5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  <cell r="I53" t="str">
            <v>苗凯</v>
          </cell>
          <cell r="J53">
            <v>1184</v>
          </cell>
          <cell r="K53">
            <v>107.09</v>
          </cell>
          <cell r="L53">
            <v>126795.06</v>
          </cell>
        </row>
        <row r="54">
          <cell r="D54">
            <v>347</v>
          </cell>
          <cell r="E54" t="str">
            <v>四川太极清江东路2药店</v>
          </cell>
          <cell r="F54" t="str">
            <v>是</v>
          </cell>
          <cell r="G54">
            <v>181</v>
          </cell>
          <cell r="H54" t="str">
            <v>西北片区</v>
          </cell>
          <cell r="I54" t="str">
            <v>刘琴英 </v>
          </cell>
          <cell r="J54">
            <v>1663</v>
          </cell>
          <cell r="K54">
            <v>71.06</v>
          </cell>
          <cell r="L54">
            <v>118177.94</v>
          </cell>
        </row>
        <row r="55">
          <cell r="D55">
            <v>585</v>
          </cell>
          <cell r="E55" t="str">
            <v>四川太极成华区羊子山西路药店（兴元华盛）</v>
          </cell>
          <cell r="F55" t="str">
            <v>否</v>
          </cell>
          <cell r="G55">
            <v>181</v>
          </cell>
          <cell r="H55" t="str">
            <v>西北片区</v>
          </cell>
          <cell r="I55" t="str">
            <v>刘琴英 </v>
          </cell>
          <cell r="J55">
            <v>1510</v>
          </cell>
          <cell r="K55">
            <v>78.08</v>
          </cell>
          <cell r="L55">
            <v>117907.02</v>
          </cell>
        </row>
        <row r="56">
          <cell r="D56">
            <v>584</v>
          </cell>
          <cell r="E56" t="str">
            <v>四川太极高新区中和街道柳荫街药店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谢怡 </v>
          </cell>
          <cell r="J56">
            <v>1602</v>
          </cell>
          <cell r="K56">
            <v>71.68</v>
          </cell>
          <cell r="L56">
            <v>114835.27</v>
          </cell>
        </row>
        <row r="57">
          <cell r="D57">
            <v>721</v>
          </cell>
          <cell r="E57" t="str">
            <v>四川太极邛崃市临邛镇洪川小区药店</v>
          </cell>
          <cell r="F57" t="str">
            <v>否</v>
          </cell>
          <cell r="G57">
            <v>235</v>
          </cell>
          <cell r="H57" t="str">
            <v>城郊一片区</v>
          </cell>
          <cell r="I57" t="str">
            <v>周佳玉</v>
          </cell>
          <cell r="J57">
            <v>2103</v>
          </cell>
          <cell r="K57">
            <v>54.06</v>
          </cell>
          <cell r="L57">
            <v>113687.19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  <cell r="I58" t="str">
            <v>刘琴英 </v>
          </cell>
          <cell r="J58">
            <v>1994</v>
          </cell>
          <cell r="K58">
            <v>56.08</v>
          </cell>
          <cell r="L58">
            <v>111817.22</v>
          </cell>
        </row>
        <row r="59">
          <cell r="D59">
            <v>748</v>
          </cell>
          <cell r="E59" t="str">
            <v>四川太极大邑县晋原镇东街药店</v>
          </cell>
          <cell r="F59" t="str">
            <v/>
          </cell>
          <cell r="G59">
            <v>235</v>
          </cell>
          <cell r="H59" t="str">
            <v>城郊一片区</v>
          </cell>
          <cell r="I59" t="str">
            <v>周佳玉</v>
          </cell>
          <cell r="J59">
            <v>1481</v>
          </cell>
          <cell r="K59">
            <v>72.55</v>
          </cell>
          <cell r="L59">
            <v>107446.19</v>
          </cell>
        </row>
        <row r="60">
          <cell r="D60">
            <v>745</v>
          </cell>
          <cell r="E60" t="str">
            <v>四川太极金牛区金沙路药店</v>
          </cell>
          <cell r="F60" t="str">
            <v/>
          </cell>
          <cell r="G60">
            <v>181</v>
          </cell>
          <cell r="H60" t="str">
            <v>西北片区</v>
          </cell>
          <cell r="I60" t="str">
            <v>刘琴英 </v>
          </cell>
          <cell r="J60">
            <v>1672</v>
          </cell>
          <cell r="K60">
            <v>63.7</v>
          </cell>
          <cell r="L60">
            <v>106499.62</v>
          </cell>
        </row>
        <row r="61">
          <cell r="D61">
            <v>591</v>
          </cell>
          <cell r="E61" t="str">
            <v>四川太极邛崃市临邛镇长安大道药店</v>
          </cell>
          <cell r="F61" t="str">
            <v>否</v>
          </cell>
          <cell r="G61">
            <v>235</v>
          </cell>
          <cell r="H61" t="str">
            <v>城郊一片区</v>
          </cell>
          <cell r="I61" t="str">
            <v>周佳玉</v>
          </cell>
          <cell r="J61">
            <v>1488</v>
          </cell>
          <cell r="K61">
            <v>71.09</v>
          </cell>
          <cell r="L61">
            <v>105778.84</v>
          </cell>
        </row>
        <row r="62">
          <cell r="D62">
            <v>717</v>
          </cell>
          <cell r="E62" t="str">
            <v>四川太极大邑县晋原镇通达东路五段药店</v>
          </cell>
          <cell r="F62" t="str">
            <v>否</v>
          </cell>
          <cell r="G62">
            <v>235</v>
          </cell>
          <cell r="H62" t="str">
            <v>城郊一片区</v>
          </cell>
          <cell r="I62" t="str">
            <v>周佳玉</v>
          </cell>
          <cell r="J62">
            <v>1599</v>
          </cell>
          <cell r="K62">
            <v>65.91</v>
          </cell>
          <cell r="L62">
            <v>105387.86</v>
          </cell>
        </row>
        <row r="63">
          <cell r="D63">
            <v>573</v>
          </cell>
          <cell r="E63" t="str">
            <v>四川太极双流县西航港街道锦华路一段药店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谢怡 </v>
          </cell>
          <cell r="J63">
            <v>1802</v>
          </cell>
          <cell r="K63">
            <v>57.29</v>
          </cell>
          <cell r="L63">
            <v>103237.29</v>
          </cell>
        </row>
        <row r="64">
          <cell r="D64">
            <v>351</v>
          </cell>
          <cell r="E64" t="str">
            <v>四川太极都江堰药店</v>
          </cell>
          <cell r="F64" t="str">
            <v>是</v>
          </cell>
          <cell r="G64">
            <v>233</v>
          </cell>
          <cell r="H64" t="str">
            <v>城郊二片区</v>
          </cell>
          <cell r="I64" t="str">
            <v>苗凯</v>
          </cell>
          <cell r="J64">
            <v>1237</v>
          </cell>
          <cell r="K64">
            <v>80.58</v>
          </cell>
          <cell r="L64">
            <v>99676.31</v>
          </cell>
        </row>
        <row r="65">
          <cell r="D65">
            <v>716</v>
          </cell>
          <cell r="E65" t="str">
            <v>四川太极大邑县沙渠镇方圆路药店</v>
          </cell>
          <cell r="F65" t="str">
            <v>否</v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1123</v>
          </cell>
          <cell r="K65">
            <v>86.74</v>
          </cell>
          <cell r="L65">
            <v>97407.26</v>
          </cell>
        </row>
        <row r="66">
          <cell r="D66">
            <v>733</v>
          </cell>
          <cell r="E66" t="str">
            <v>四川太极双流区东升街道三强西路药店</v>
          </cell>
          <cell r="F66" t="str">
            <v>否</v>
          </cell>
          <cell r="G66">
            <v>232</v>
          </cell>
          <cell r="H66" t="str">
            <v>东南片区</v>
          </cell>
          <cell r="I66" t="str">
            <v>谢怡 </v>
          </cell>
          <cell r="J66">
            <v>1517</v>
          </cell>
          <cell r="K66">
            <v>64.1</v>
          </cell>
          <cell r="L66">
            <v>97245.52</v>
          </cell>
        </row>
        <row r="67">
          <cell r="D67">
            <v>101453</v>
          </cell>
          <cell r="E67" t="str">
            <v>四川太极温江区公平街道江安路药店</v>
          </cell>
          <cell r="F67" t="str">
            <v/>
          </cell>
          <cell r="G67">
            <v>233</v>
          </cell>
          <cell r="H67" t="str">
            <v>城郊二片区</v>
          </cell>
          <cell r="I67" t="str">
            <v>苗凯</v>
          </cell>
          <cell r="J67">
            <v>1493</v>
          </cell>
          <cell r="K67">
            <v>64.12</v>
          </cell>
          <cell r="L67">
            <v>95734.02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  <cell r="I68" t="str">
            <v>刘琴英 </v>
          </cell>
          <cell r="J68">
            <v>1623</v>
          </cell>
          <cell r="K68">
            <v>58.06</v>
          </cell>
          <cell r="L68">
            <v>94237.06</v>
          </cell>
        </row>
        <row r="69">
          <cell r="D69">
            <v>743</v>
          </cell>
          <cell r="E69" t="str">
            <v>四川太极成华区万宇路药店</v>
          </cell>
          <cell r="F69" t="str">
            <v/>
          </cell>
          <cell r="G69">
            <v>232</v>
          </cell>
          <cell r="H69" t="str">
            <v>东南片区</v>
          </cell>
          <cell r="I69" t="str">
            <v>谢怡 </v>
          </cell>
          <cell r="J69">
            <v>1811</v>
          </cell>
          <cell r="K69">
            <v>51.83</v>
          </cell>
          <cell r="L69">
            <v>93860.44</v>
          </cell>
        </row>
        <row r="70">
          <cell r="D70">
            <v>549</v>
          </cell>
          <cell r="E70" t="str">
            <v>四川太极大邑县晋源镇东壕沟段药店</v>
          </cell>
          <cell r="F70" t="str">
            <v>否</v>
          </cell>
          <cell r="G70">
            <v>235</v>
          </cell>
          <cell r="H70" t="str">
            <v>城郊一片区</v>
          </cell>
          <cell r="I70" t="str">
            <v>周佳玉</v>
          </cell>
          <cell r="J70">
            <v>1199</v>
          </cell>
          <cell r="K70">
            <v>77.54</v>
          </cell>
          <cell r="L70">
            <v>92971.65</v>
          </cell>
        </row>
        <row r="71">
          <cell r="D71">
            <v>339</v>
          </cell>
          <cell r="E71" t="str">
            <v>四川太极沙河源药店</v>
          </cell>
          <cell r="F71" t="str">
            <v>是</v>
          </cell>
          <cell r="G71">
            <v>181</v>
          </cell>
          <cell r="H71" t="str">
            <v>西北片区</v>
          </cell>
          <cell r="I71" t="str">
            <v>刘琴英 </v>
          </cell>
          <cell r="J71">
            <v>1303</v>
          </cell>
          <cell r="K71">
            <v>70.61</v>
          </cell>
          <cell r="L71">
            <v>92005.5</v>
          </cell>
        </row>
        <row r="72">
          <cell r="D72">
            <v>539</v>
          </cell>
          <cell r="E72" t="str">
            <v>四川太极大邑县晋原镇子龙路店</v>
          </cell>
          <cell r="F72" t="str">
            <v>否</v>
          </cell>
          <cell r="G72">
            <v>235</v>
          </cell>
          <cell r="H72" t="str">
            <v>城郊一片区</v>
          </cell>
          <cell r="I72" t="str">
            <v>周佳玉</v>
          </cell>
          <cell r="J72">
            <v>1299</v>
          </cell>
          <cell r="K72">
            <v>70</v>
          </cell>
          <cell r="L72">
            <v>90928.85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  <cell r="I73" t="str">
            <v>刘琴英 </v>
          </cell>
          <cell r="J73">
            <v>1230</v>
          </cell>
          <cell r="K73">
            <v>73.42</v>
          </cell>
          <cell r="L73">
            <v>90311.11</v>
          </cell>
        </row>
        <row r="74">
          <cell r="D74">
            <v>723</v>
          </cell>
          <cell r="E74" t="str">
            <v>四川太极锦江区柳翠路药店</v>
          </cell>
          <cell r="F74" t="str">
            <v>否</v>
          </cell>
          <cell r="G74">
            <v>23</v>
          </cell>
          <cell r="H74" t="str">
            <v>城中片区</v>
          </cell>
          <cell r="I74" t="str">
            <v>何巍 </v>
          </cell>
          <cell r="J74">
            <v>1628</v>
          </cell>
          <cell r="K74">
            <v>55.47</v>
          </cell>
          <cell r="L74">
            <v>90310.97</v>
          </cell>
        </row>
        <row r="75">
          <cell r="D75">
            <v>738</v>
          </cell>
          <cell r="E75" t="str">
            <v>四川太极都江堰市蒲阳路药店</v>
          </cell>
          <cell r="F75" t="str">
            <v>否</v>
          </cell>
          <cell r="G75">
            <v>233</v>
          </cell>
          <cell r="H75" t="str">
            <v>城郊二片区</v>
          </cell>
          <cell r="I75" t="str">
            <v>苗凯</v>
          </cell>
          <cell r="J75">
            <v>1216</v>
          </cell>
          <cell r="K75">
            <v>73.45</v>
          </cell>
          <cell r="L75">
            <v>89318.23</v>
          </cell>
        </row>
        <row r="76">
          <cell r="D76">
            <v>102565</v>
          </cell>
          <cell r="E76" t="str">
            <v>四川太极武侯区佳灵路药店</v>
          </cell>
          <cell r="F76" t="str">
            <v/>
          </cell>
          <cell r="G76">
            <v>181</v>
          </cell>
          <cell r="H76" t="str">
            <v>西北片区</v>
          </cell>
          <cell r="I76" t="str">
            <v>刘琴英 </v>
          </cell>
          <cell r="J76">
            <v>1330</v>
          </cell>
          <cell r="K76">
            <v>66.65</v>
          </cell>
          <cell r="L76">
            <v>88650.52</v>
          </cell>
        </row>
        <row r="77">
          <cell r="D77">
            <v>740</v>
          </cell>
          <cell r="E77" t="str">
            <v>四川太极成华区华康路药店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谢怡 </v>
          </cell>
          <cell r="J77">
            <v>1507</v>
          </cell>
          <cell r="K77">
            <v>57.97</v>
          </cell>
          <cell r="L77">
            <v>87359.98</v>
          </cell>
        </row>
        <row r="78">
          <cell r="D78">
            <v>732</v>
          </cell>
          <cell r="E78" t="str">
            <v>四川太极邛崃市羊安镇永康大道药店</v>
          </cell>
          <cell r="F78" t="str">
            <v>否</v>
          </cell>
          <cell r="G78">
            <v>235</v>
          </cell>
          <cell r="H78" t="str">
            <v>城郊一片区</v>
          </cell>
          <cell r="I78" t="str">
            <v>周佳玉</v>
          </cell>
          <cell r="J78">
            <v>1062</v>
          </cell>
          <cell r="K78">
            <v>79.3</v>
          </cell>
          <cell r="L78">
            <v>84216.49</v>
          </cell>
        </row>
        <row r="79">
          <cell r="D79">
            <v>753</v>
          </cell>
          <cell r="E79" t="str">
            <v>四川太极锦江区合欢树街药店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谢怡 </v>
          </cell>
          <cell r="J79">
            <v>947</v>
          </cell>
          <cell r="K79">
            <v>86.81</v>
          </cell>
          <cell r="L79">
            <v>82210.81</v>
          </cell>
        </row>
        <row r="80">
          <cell r="D80">
            <v>56</v>
          </cell>
          <cell r="E80" t="str">
            <v>四川太极三江店</v>
          </cell>
          <cell r="F80" t="str">
            <v>是</v>
          </cell>
          <cell r="G80">
            <v>233</v>
          </cell>
          <cell r="H80" t="str">
            <v>城郊二片区</v>
          </cell>
          <cell r="I80" t="str">
            <v>苗凯</v>
          </cell>
          <cell r="J80">
            <v>1160</v>
          </cell>
          <cell r="K80">
            <v>69.62</v>
          </cell>
          <cell r="L80">
            <v>80761.84</v>
          </cell>
        </row>
        <row r="81">
          <cell r="D81">
            <v>720</v>
          </cell>
          <cell r="E81" t="str">
            <v>四川太极大邑县新场镇文昌街药店</v>
          </cell>
          <cell r="F81" t="str">
            <v>否</v>
          </cell>
          <cell r="G81">
            <v>235</v>
          </cell>
          <cell r="H81" t="str">
            <v>城郊一片区</v>
          </cell>
          <cell r="I81" t="str">
            <v>周佳玉</v>
          </cell>
          <cell r="J81">
            <v>1195</v>
          </cell>
          <cell r="K81">
            <v>65.85</v>
          </cell>
          <cell r="L81">
            <v>78685.38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  <cell r="I82" t="str">
            <v>周佳玉</v>
          </cell>
          <cell r="J82">
            <v>1199</v>
          </cell>
          <cell r="K82">
            <v>63.8</v>
          </cell>
          <cell r="L82">
            <v>76490.26</v>
          </cell>
        </row>
        <row r="83">
          <cell r="D83">
            <v>710</v>
          </cell>
          <cell r="E83" t="str">
            <v>四川太极都江堰市蒲阳镇堰问道西路药店</v>
          </cell>
          <cell r="F83" t="str">
            <v>否</v>
          </cell>
          <cell r="G83">
            <v>233</v>
          </cell>
          <cell r="H83" t="str">
            <v>城郊二片区</v>
          </cell>
          <cell r="I83" t="str">
            <v>苗凯</v>
          </cell>
          <cell r="J83">
            <v>1233</v>
          </cell>
          <cell r="K83">
            <v>61.84</v>
          </cell>
          <cell r="L83">
            <v>76254.13</v>
          </cell>
        </row>
        <row r="84">
          <cell r="D84">
            <v>706</v>
          </cell>
          <cell r="E84" t="str">
            <v>四川太极都江堰幸福镇翔凤路药店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1168</v>
          </cell>
          <cell r="K84">
            <v>62.05</v>
          </cell>
          <cell r="L84">
            <v>72479.43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  <cell r="I85" t="str">
            <v>周佳玉</v>
          </cell>
          <cell r="J85">
            <v>1371</v>
          </cell>
          <cell r="K85">
            <v>51.56</v>
          </cell>
          <cell r="L85">
            <v>70688.34</v>
          </cell>
        </row>
        <row r="86">
          <cell r="D86">
            <v>545</v>
          </cell>
          <cell r="E86" t="str">
            <v>四川太极龙潭西路店</v>
          </cell>
          <cell r="F86" t="str">
            <v>是</v>
          </cell>
          <cell r="G86">
            <v>232</v>
          </cell>
          <cell r="H86" t="str">
            <v>东南片区</v>
          </cell>
          <cell r="I86" t="str">
            <v>谢怡 </v>
          </cell>
          <cell r="J86">
            <v>1122</v>
          </cell>
          <cell r="K86">
            <v>61.67</v>
          </cell>
          <cell r="L86">
            <v>69189.68</v>
          </cell>
        </row>
        <row r="87">
          <cell r="D87">
            <v>718</v>
          </cell>
          <cell r="E87" t="str">
            <v>四川太极龙泉驿区龙泉街道驿生路药店</v>
          </cell>
          <cell r="F87" t="str">
            <v>否</v>
          </cell>
          <cell r="G87">
            <v>23</v>
          </cell>
          <cell r="H87" t="str">
            <v>城中片区</v>
          </cell>
          <cell r="I87" t="str">
            <v>何巍 </v>
          </cell>
          <cell r="J87">
            <v>766</v>
          </cell>
          <cell r="K87">
            <v>83.75</v>
          </cell>
          <cell r="L87">
            <v>64153.38</v>
          </cell>
        </row>
        <row r="88">
          <cell r="D88">
            <v>102934</v>
          </cell>
          <cell r="E88" t="str">
            <v>四川太极大药房连锁有限公司金牛区银河北街药店</v>
          </cell>
          <cell r="F88" t="str">
            <v/>
          </cell>
          <cell r="G88">
            <v>181</v>
          </cell>
          <cell r="H88" t="str">
            <v>西北片区</v>
          </cell>
          <cell r="I88" t="str">
            <v>刘琴英 </v>
          </cell>
          <cell r="J88">
            <v>863</v>
          </cell>
          <cell r="K88">
            <v>72.05</v>
          </cell>
          <cell r="L88">
            <v>62183.45</v>
          </cell>
        </row>
        <row r="89">
          <cell r="D89">
            <v>741</v>
          </cell>
          <cell r="E89" t="str">
            <v>四川太极成华区新怡路店</v>
          </cell>
          <cell r="F89" t="str">
            <v/>
          </cell>
          <cell r="G89">
            <v>181</v>
          </cell>
          <cell r="H89" t="str">
            <v>西北片区</v>
          </cell>
          <cell r="I89" t="str">
            <v>刘琴英 </v>
          </cell>
          <cell r="J89">
            <v>917</v>
          </cell>
          <cell r="K89">
            <v>62.46</v>
          </cell>
          <cell r="L89">
            <v>57279.33</v>
          </cell>
        </row>
        <row r="90">
          <cell r="D90">
            <v>713</v>
          </cell>
          <cell r="E90" t="str">
            <v>四川太极都江堰聚源镇药店</v>
          </cell>
          <cell r="F90" t="str">
            <v>否</v>
          </cell>
          <cell r="G90">
            <v>233</v>
          </cell>
          <cell r="H90" t="str">
            <v>城郊二片区</v>
          </cell>
          <cell r="I90" t="str">
            <v>苗凯</v>
          </cell>
          <cell r="J90">
            <v>823</v>
          </cell>
          <cell r="K90">
            <v>68.28</v>
          </cell>
          <cell r="L90">
            <v>56196.36</v>
          </cell>
        </row>
        <row r="91">
          <cell r="D91">
            <v>102567</v>
          </cell>
          <cell r="E91" t="str">
            <v>四川太极新津县五津镇武阳西路药店</v>
          </cell>
          <cell r="F91" t="str">
            <v/>
          </cell>
          <cell r="G91">
            <v>235</v>
          </cell>
          <cell r="H91" t="str">
            <v>城郊一片区</v>
          </cell>
          <cell r="I91" t="str">
            <v>周佳玉</v>
          </cell>
          <cell r="J91">
            <v>861</v>
          </cell>
          <cell r="K91">
            <v>62.21</v>
          </cell>
          <cell r="L91">
            <v>53562.64</v>
          </cell>
        </row>
        <row r="92">
          <cell r="D92">
            <v>102479</v>
          </cell>
          <cell r="E92" t="str">
            <v>四川太极锦江区劼人路药店</v>
          </cell>
          <cell r="F92" t="str">
            <v/>
          </cell>
          <cell r="G92">
            <v>23</v>
          </cell>
          <cell r="H92" t="str">
            <v>城中片区</v>
          </cell>
          <cell r="I92" t="str">
            <v>何巍 </v>
          </cell>
          <cell r="J92">
            <v>1414</v>
          </cell>
          <cell r="K92">
            <v>36.91</v>
          </cell>
          <cell r="L92">
            <v>52196.81</v>
          </cell>
        </row>
        <row r="93">
          <cell r="D93">
            <v>103198</v>
          </cell>
          <cell r="E93" t="str">
            <v>四川太极大药房连锁有限公司青羊区贝森北路药店</v>
          </cell>
          <cell r="F93" t="str">
            <v/>
          </cell>
          <cell r="G93">
            <v>181</v>
          </cell>
          <cell r="H93" t="str">
            <v>西北片区</v>
          </cell>
          <cell r="I93" t="str">
            <v>刘琴英 </v>
          </cell>
          <cell r="J93">
            <v>903</v>
          </cell>
          <cell r="K93">
            <v>56.64</v>
          </cell>
          <cell r="L93">
            <v>51142.32</v>
          </cell>
        </row>
        <row r="94">
          <cell r="D94">
            <v>102935</v>
          </cell>
          <cell r="E94" t="str">
            <v>四川太极大药房连锁有限公司青羊区童子街药店</v>
          </cell>
          <cell r="F94" t="str">
            <v/>
          </cell>
          <cell r="G94">
            <v>23</v>
          </cell>
          <cell r="H94" t="str">
            <v>城中片区</v>
          </cell>
          <cell r="I94" t="str">
            <v>何巍 </v>
          </cell>
          <cell r="J94">
            <v>789</v>
          </cell>
          <cell r="K94">
            <v>51.44</v>
          </cell>
          <cell r="L94">
            <v>40589.85</v>
          </cell>
        </row>
        <row r="95">
          <cell r="D95">
            <v>755</v>
          </cell>
          <cell r="E95" t="str">
            <v>四川太极温江区柳城街道鱼凫路药店</v>
          </cell>
          <cell r="F95" t="str">
            <v/>
          </cell>
          <cell r="G95">
            <v>233</v>
          </cell>
          <cell r="H95" t="str">
            <v>城郊二片区</v>
          </cell>
          <cell r="I95" t="str">
            <v>苗凯</v>
          </cell>
          <cell r="J95">
            <v>724</v>
          </cell>
          <cell r="K95">
            <v>49.76</v>
          </cell>
          <cell r="L95">
            <v>36024.37</v>
          </cell>
        </row>
        <row r="96">
          <cell r="D96">
            <v>102478</v>
          </cell>
          <cell r="E96" t="str">
            <v>四川太极锦江区静明路药店</v>
          </cell>
          <cell r="F96" t="str">
            <v/>
          </cell>
          <cell r="G96">
            <v>23</v>
          </cell>
          <cell r="H96" t="str">
            <v>城中片区</v>
          </cell>
          <cell r="I96" t="str">
            <v>何巍 </v>
          </cell>
          <cell r="J96">
            <v>576</v>
          </cell>
          <cell r="K96">
            <v>48.88</v>
          </cell>
          <cell r="L96">
            <v>28154.87</v>
          </cell>
        </row>
        <row r="97">
          <cell r="D97">
            <v>102564</v>
          </cell>
          <cell r="E97" t="str">
            <v>四川太极邛崃市临邛镇翠荫街药店</v>
          </cell>
          <cell r="F97" t="str">
            <v/>
          </cell>
          <cell r="G97">
            <v>235</v>
          </cell>
          <cell r="H97" t="str">
            <v>城郊一片区</v>
          </cell>
          <cell r="I97" t="str">
            <v>周佳玉</v>
          </cell>
          <cell r="J97">
            <v>441</v>
          </cell>
          <cell r="K97">
            <v>50.72</v>
          </cell>
          <cell r="L97">
            <v>22369.38</v>
          </cell>
        </row>
        <row r="98">
          <cell r="D98" t="str">
            <v>合计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>
            <v>203178</v>
          </cell>
          <cell r="K98">
            <v>80.51</v>
          </cell>
          <cell r="L98">
            <v>16357719.46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"/>
      <sheetName val="Sheet1"/>
    </sheetNames>
    <sheetDataSet>
      <sheetData sheetId="0" refreshError="1">
        <row r="1">
          <cell r="H1" t="str">
            <v>基础任务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>
            <v>2017.5</v>
          </cell>
          <cell r="E2" t="str">
            <v>2017.5月日均</v>
          </cell>
          <cell r="F2" t="str">
            <v>增长20%</v>
          </cell>
          <cell r="G2" t="str">
            <v>3.26-4.23</v>
          </cell>
          <cell r="H2" t="str">
            <v>4月基础任务</v>
          </cell>
          <cell r="I2" t="str">
            <v>5月日均基础任务</v>
          </cell>
        </row>
        <row r="3">
          <cell r="A3">
            <v>732</v>
          </cell>
          <cell r="B3" t="str">
            <v>邛崃羊安镇永康大道药店</v>
          </cell>
          <cell r="C3" t="str">
            <v>城郊1片</v>
          </cell>
          <cell r="D3">
            <v>96066.12</v>
          </cell>
          <cell r="E3">
            <v>3202</v>
          </cell>
          <cell r="F3">
            <v>3842.4</v>
          </cell>
          <cell r="G3">
            <v>3192</v>
          </cell>
          <cell r="H3">
            <v>3400</v>
          </cell>
          <cell r="I3">
            <v>3800</v>
          </cell>
        </row>
        <row r="4">
          <cell r="A4">
            <v>716</v>
          </cell>
          <cell r="B4" t="str">
            <v>大邑沙渠镇方圆路药店</v>
          </cell>
          <cell r="C4" t="str">
            <v>城郊1片</v>
          </cell>
          <cell r="D4">
            <v>84768.86</v>
          </cell>
          <cell r="E4">
            <v>2826</v>
          </cell>
          <cell r="F4">
            <v>3391.2</v>
          </cell>
          <cell r="G4">
            <v>3793</v>
          </cell>
          <cell r="H4">
            <v>3600</v>
          </cell>
          <cell r="I4">
            <v>3600</v>
          </cell>
        </row>
        <row r="5">
          <cell r="A5">
            <v>549</v>
          </cell>
          <cell r="B5" t="str">
            <v>大邑晋源镇东壕沟段药店</v>
          </cell>
          <cell r="C5" t="str">
            <v>城郊1片</v>
          </cell>
          <cell r="D5">
            <v>90336.27</v>
          </cell>
          <cell r="E5">
            <v>3011</v>
          </cell>
          <cell r="F5">
            <v>3613.2</v>
          </cell>
          <cell r="G5">
            <v>4068</v>
          </cell>
          <cell r="H5">
            <v>3700</v>
          </cell>
          <cell r="I5">
            <v>3700</v>
          </cell>
        </row>
        <row r="6">
          <cell r="A6">
            <v>720</v>
          </cell>
          <cell r="B6" t="str">
            <v>大邑新场镇文昌街药店</v>
          </cell>
          <cell r="C6" t="str">
            <v>城郊1片</v>
          </cell>
          <cell r="D6">
            <v>87371.07</v>
          </cell>
          <cell r="E6">
            <v>2912</v>
          </cell>
          <cell r="F6">
            <v>3494.4</v>
          </cell>
          <cell r="G6">
            <v>3339</v>
          </cell>
          <cell r="H6">
            <v>3400</v>
          </cell>
          <cell r="I6">
            <v>3400</v>
          </cell>
        </row>
        <row r="7">
          <cell r="A7">
            <v>539</v>
          </cell>
          <cell r="B7" t="str">
            <v>大邑子龙路店</v>
          </cell>
          <cell r="C7" t="str">
            <v>城郊1片</v>
          </cell>
          <cell r="D7">
            <v>89151.61</v>
          </cell>
          <cell r="E7">
            <v>2972</v>
          </cell>
          <cell r="F7">
            <v>3566.4</v>
          </cell>
          <cell r="G7">
            <v>4055</v>
          </cell>
          <cell r="H7">
            <v>4100</v>
          </cell>
          <cell r="I7">
            <v>4100</v>
          </cell>
        </row>
        <row r="8">
          <cell r="A8">
            <v>721</v>
          </cell>
          <cell r="B8" t="str">
            <v>邛崃洪川小区药店</v>
          </cell>
          <cell r="C8" t="str">
            <v>城郊1片</v>
          </cell>
          <cell r="D8">
            <v>111212.57</v>
          </cell>
          <cell r="E8">
            <v>3707</v>
          </cell>
          <cell r="F8">
            <v>5004.45</v>
          </cell>
          <cell r="G8">
            <v>5151</v>
          </cell>
          <cell r="H8">
            <v>5200</v>
          </cell>
          <cell r="I8">
            <v>5200</v>
          </cell>
        </row>
        <row r="9">
          <cell r="A9">
            <v>591</v>
          </cell>
          <cell r="B9" t="str">
            <v>邛崃长安大道药店</v>
          </cell>
          <cell r="C9" t="str">
            <v>城郊1片</v>
          </cell>
          <cell r="D9">
            <v>135273.96</v>
          </cell>
          <cell r="E9">
            <v>4509</v>
          </cell>
          <cell r="F9">
            <v>5410.8</v>
          </cell>
          <cell r="G9">
            <v>4751</v>
          </cell>
          <cell r="H9">
            <v>5500</v>
          </cell>
          <cell r="I9">
            <v>5500</v>
          </cell>
        </row>
        <row r="10">
          <cell r="A10">
            <v>717</v>
          </cell>
          <cell r="B10" t="str">
            <v>大邑通达东路五段药店</v>
          </cell>
          <cell r="C10" t="str">
            <v>城郊1片</v>
          </cell>
          <cell r="D10">
            <v>138291.72</v>
          </cell>
          <cell r="E10">
            <v>4610</v>
          </cell>
          <cell r="F10">
            <v>5532</v>
          </cell>
          <cell r="G10">
            <v>4780</v>
          </cell>
          <cell r="H10">
            <v>5000</v>
          </cell>
          <cell r="I10">
            <v>5500</v>
          </cell>
        </row>
        <row r="11">
          <cell r="A11">
            <v>594</v>
          </cell>
          <cell r="B11" t="str">
            <v>大邑安仁镇千禧街药店</v>
          </cell>
          <cell r="C11" t="str">
            <v>城郊1片</v>
          </cell>
          <cell r="D11">
            <v>74051.72</v>
          </cell>
          <cell r="E11">
            <v>2468</v>
          </cell>
          <cell r="F11">
            <v>2961.6</v>
          </cell>
          <cell r="G11">
            <v>3308</v>
          </cell>
          <cell r="H11">
            <v>3600</v>
          </cell>
          <cell r="I11">
            <v>3600</v>
          </cell>
        </row>
        <row r="12">
          <cell r="A12">
            <v>341</v>
          </cell>
          <cell r="B12" t="str">
            <v>邛崃中心药店</v>
          </cell>
          <cell r="C12" t="str">
            <v>城郊1片</v>
          </cell>
          <cell r="D12">
            <v>490525.94</v>
          </cell>
          <cell r="E12">
            <v>16351</v>
          </cell>
          <cell r="F12">
            <v>19621.2</v>
          </cell>
          <cell r="G12">
            <v>19434</v>
          </cell>
          <cell r="H12">
            <v>19400</v>
          </cell>
          <cell r="I12">
            <v>19400</v>
          </cell>
        </row>
        <row r="13">
          <cell r="A13">
            <v>746</v>
          </cell>
          <cell r="B13" t="str">
            <v>大邑桃源店</v>
          </cell>
          <cell r="C13" t="str">
            <v>城郊1片</v>
          </cell>
          <cell r="D13">
            <v>132697.04</v>
          </cell>
          <cell r="E13">
            <v>4423</v>
          </cell>
          <cell r="F13">
            <v>5307.6</v>
          </cell>
          <cell r="G13">
            <v>6628</v>
          </cell>
          <cell r="H13">
            <v>6800</v>
          </cell>
          <cell r="I13">
            <v>6800</v>
          </cell>
        </row>
        <row r="14">
          <cell r="A14">
            <v>371</v>
          </cell>
          <cell r="B14" t="str">
            <v>兴义镇万兴路药店</v>
          </cell>
          <cell r="C14" t="str">
            <v>城郊1片</v>
          </cell>
          <cell r="D14">
            <v>96248.28</v>
          </cell>
          <cell r="E14">
            <v>3208</v>
          </cell>
          <cell r="F14">
            <v>3849.6</v>
          </cell>
          <cell r="G14">
            <v>3098</v>
          </cell>
          <cell r="H14">
            <v>3400</v>
          </cell>
          <cell r="I14">
            <v>3800</v>
          </cell>
        </row>
        <row r="15">
          <cell r="A15">
            <v>514</v>
          </cell>
          <cell r="B15" t="str">
            <v>新津邓双镇岷江店</v>
          </cell>
          <cell r="C15" t="str">
            <v>城郊1片</v>
          </cell>
          <cell r="D15">
            <v>206696.47</v>
          </cell>
          <cell r="E15">
            <v>7950</v>
          </cell>
          <cell r="F15">
            <v>9540</v>
          </cell>
          <cell r="G15">
            <v>8447</v>
          </cell>
          <cell r="H15">
            <v>9500</v>
          </cell>
          <cell r="I15">
            <v>9400</v>
          </cell>
        </row>
        <row r="16">
          <cell r="A16">
            <v>385</v>
          </cell>
          <cell r="B16" t="str">
            <v>五津西路药店</v>
          </cell>
          <cell r="C16" t="str">
            <v>城郊1片</v>
          </cell>
          <cell r="D16">
            <v>344603.6</v>
          </cell>
          <cell r="E16">
            <v>11487</v>
          </cell>
          <cell r="F16">
            <v>13784.4</v>
          </cell>
          <cell r="G16">
            <v>9287</v>
          </cell>
          <cell r="H16">
            <v>9500</v>
          </cell>
          <cell r="I16">
            <v>9500</v>
          </cell>
        </row>
        <row r="17">
          <cell r="A17">
            <v>748</v>
          </cell>
          <cell r="B17" t="str">
            <v>大邑东街店</v>
          </cell>
          <cell r="C17" t="str">
            <v>城郊1片</v>
          </cell>
          <cell r="D17">
            <v>72498.95</v>
          </cell>
          <cell r="E17">
            <v>2417</v>
          </cell>
          <cell r="F17">
            <v>2900.4</v>
          </cell>
          <cell r="G17">
            <v>4484</v>
          </cell>
          <cell r="H17">
            <v>3500</v>
          </cell>
          <cell r="I17">
            <v>4000</v>
          </cell>
        </row>
        <row r="18">
          <cell r="B18" t="str">
            <v>合计</v>
          </cell>
          <cell r="C18" t="str">
            <v>城郊1片</v>
          </cell>
          <cell r="D18">
            <v>2249794.18</v>
          </cell>
          <cell r="E18">
            <v>76053</v>
          </cell>
          <cell r="F18">
            <v>91819.65</v>
          </cell>
          <cell r="G18">
            <v>87815</v>
          </cell>
          <cell r="H18">
            <v>89600</v>
          </cell>
          <cell r="I18">
            <v>91300</v>
          </cell>
        </row>
        <row r="19">
          <cell r="A19">
            <v>713</v>
          </cell>
          <cell r="B19" t="str">
            <v>都江堰聚源镇药店</v>
          </cell>
          <cell r="C19" t="str">
            <v>城郊2片</v>
          </cell>
          <cell r="D19">
            <v>59018.77</v>
          </cell>
          <cell r="E19">
            <v>1967</v>
          </cell>
          <cell r="F19">
            <v>2360.4</v>
          </cell>
          <cell r="G19">
            <v>2123</v>
          </cell>
          <cell r="H19">
            <v>3000</v>
          </cell>
          <cell r="I19">
            <v>3000</v>
          </cell>
        </row>
        <row r="20">
          <cell r="A20">
            <v>710</v>
          </cell>
          <cell r="B20" t="str">
            <v>都江堰问道西路药店</v>
          </cell>
          <cell r="C20" t="str">
            <v>城郊2片</v>
          </cell>
          <cell r="D20">
            <v>81697.67</v>
          </cell>
          <cell r="E20">
            <v>2723</v>
          </cell>
          <cell r="F20">
            <v>3267.6</v>
          </cell>
          <cell r="G20">
            <v>2882</v>
          </cell>
          <cell r="H20">
            <v>3000</v>
          </cell>
          <cell r="I20">
            <v>3200</v>
          </cell>
        </row>
        <row r="21">
          <cell r="A21">
            <v>704</v>
          </cell>
          <cell r="B21" t="str">
            <v>都江堰奎光路中段药店</v>
          </cell>
          <cell r="C21" t="str">
            <v>城郊2片</v>
          </cell>
          <cell r="D21">
            <v>117245</v>
          </cell>
          <cell r="E21">
            <v>3908</v>
          </cell>
          <cell r="F21">
            <v>5275.8</v>
          </cell>
          <cell r="G21">
            <v>5411</v>
          </cell>
          <cell r="H21">
            <v>5200</v>
          </cell>
          <cell r="I21">
            <v>5300</v>
          </cell>
        </row>
        <row r="22">
          <cell r="A22">
            <v>738</v>
          </cell>
          <cell r="B22" t="str">
            <v>都江堰蒲阳路药店</v>
          </cell>
          <cell r="C22" t="str">
            <v>城郊2片</v>
          </cell>
          <cell r="D22">
            <v>105319.56</v>
          </cell>
          <cell r="E22">
            <v>3511</v>
          </cell>
          <cell r="F22">
            <v>4213.2</v>
          </cell>
          <cell r="G22">
            <v>3544</v>
          </cell>
          <cell r="H22">
            <v>3800</v>
          </cell>
          <cell r="I22">
            <v>4200</v>
          </cell>
        </row>
        <row r="23">
          <cell r="A23">
            <v>56</v>
          </cell>
          <cell r="B23" t="str">
            <v>三江店</v>
          </cell>
          <cell r="C23" t="str">
            <v>城郊2片</v>
          </cell>
          <cell r="D23">
            <v>109334.05</v>
          </cell>
          <cell r="E23">
            <v>3644</v>
          </cell>
          <cell r="F23">
            <v>4372.8</v>
          </cell>
          <cell r="G23">
            <v>3874</v>
          </cell>
          <cell r="H23">
            <v>4300</v>
          </cell>
          <cell r="I23">
            <v>4300</v>
          </cell>
        </row>
        <row r="24">
          <cell r="A24">
            <v>587</v>
          </cell>
          <cell r="B24" t="str">
            <v>都江堰景中路店</v>
          </cell>
          <cell r="C24" t="str">
            <v>城郊2片</v>
          </cell>
          <cell r="D24">
            <v>177661.52</v>
          </cell>
          <cell r="E24">
            <v>5922</v>
          </cell>
          <cell r="F24">
            <v>7994.7</v>
          </cell>
          <cell r="G24">
            <v>5336</v>
          </cell>
          <cell r="H24">
            <v>6000</v>
          </cell>
          <cell r="I24">
            <v>6500</v>
          </cell>
        </row>
        <row r="25">
          <cell r="A25">
            <v>706</v>
          </cell>
          <cell r="B25" t="str">
            <v>都江堰翔凤路药店</v>
          </cell>
          <cell r="C25" t="str">
            <v>城郊2片</v>
          </cell>
          <cell r="D25">
            <v>76897.1</v>
          </cell>
          <cell r="E25">
            <v>2563</v>
          </cell>
          <cell r="F25">
            <v>3075.6</v>
          </cell>
          <cell r="G25">
            <v>2953</v>
          </cell>
          <cell r="H25">
            <v>3500</v>
          </cell>
          <cell r="I25">
            <v>3400</v>
          </cell>
        </row>
        <row r="26">
          <cell r="A26">
            <v>367</v>
          </cell>
          <cell r="B26" t="str">
            <v>金带街药店</v>
          </cell>
          <cell r="C26" t="str">
            <v>城郊2片</v>
          </cell>
          <cell r="D26">
            <v>158443.43</v>
          </cell>
          <cell r="E26">
            <v>5281</v>
          </cell>
          <cell r="F26">
            <v>6337.2</v>
          </cell>
          <cell r="G26">
            <v>4986</v>
          </cell>
          <cell r="H26">
            <v>6000</v>
          </cell>
          <cell r="I26">
            <v>6300</v>
          </cell>
        </row>
        <row r="27">
          <cell r="A27">
            <v>351</v>
          </cell>
          <cell r="B27" t="str">
            <v>都江堰药店</v>
          </cell>
          <cell r="C27" t="str">
            <v>城郊2片</v>
          </cell>
          <cell r="D27">
            <v>146497.3</v>
          </cell>
          <cell r="E27">
            <v>4883</v>
          </cell>
          <cell r="F27">
            <v>5859.6</v>
          </cell>
          <cell r="G27">
            <v>3921</v>
          </cell>
          <cell r="H27">
            <v>5500</v>
          </cell>
          <cell r="I27">
            <v>5500</v>
          </cell>
        </row>
        <row r="28">
          <cell r="A28">
            <v>54</v>
          </cell>
          <cell r="B28" t="str">
            <v>怀远店</v>
          </cell>
          <cell r="C28" t="str">
            <v>城郊2片</v>
          </cell>
          <cell r="D28">
            <v>211197.66</v>
          </cell>
          <cell r="E28">
            <v>7040</v>
          </cell>
          <cell r="F28">
            <v>8448</v>
          </cell>
          <cell r="G28">
            <v>7084</v>
          </cell>
          <cell r="H28">
            <v>6800</v>
          </cell>
          <cell r="I28">
            <v>7700</v>
          </cell>
        </row>
        <row r="29">
          <cell r="A29">
            <v>52</v>
          </cell>
          <cell r="B29" t="str">
            <v>崇州中心店</v>
          </cell>
          <cell r="C29" t="str">
            <v>城郊2片</v>
          </cell>
          <cell r="D29">
            <v>171529.52</v>
          </cell>
          <cell r="E29">
            <v>5718</v>
          </cell>
          <cell r="F29">
            <v>6861.6</v>
          </cell>
          <cell r="G29">
            <v>5858</v>
          </cell>
          <cell r="H29">
            <v>6200</v>
          </cell>
          <cell r="I29">
            <v>6200</v>
          </cell>
        </row>
        <row r="30">
          <cell r="A30">
            <v>329</v>
          </cell>
          <cell r="B30" t="str">
            <v>温江店</v>
          </cell>
          <cell r="C30" t="str">
            <v>城郊2片</v>
          </cell>
          <cell r="D30">
            <v>171683.01</v>
          </cell>
          <cell r="E30">
            <v>5723</v>
          </cell>
          <cell r="F30">
            <v>6867.6</v>
          </cell>
          <cell r="G30">
            <v>6388</v>
          </cell>
          <cell r="H30">
            <v>7000</v>
          </cell>
          <cell r="I30">
            <v>6600</v>
          </cell>
        </row>
        <row r="31">
          <cell r="A31">
            <v>754</v>
          </cell>
          <cell r="B31" t="str">
            <v>崇州尚贤坊街店</v>
          </cell>
          <cell r="C31" t="str">
            <v>城郊2片</v>
          </cell>
        </row>
        <row r="31">
          <cell r="F31">
            <v>0</v>
          </cell>
          <cell r="G31">
            <v>5286</v>
          </cell>
          <cell r="H31">
            <v>4500</v>
          </cell>
          <cell r="I31">
            <v>4800</v>
          </cell>
        </row>
        <row r="32">
          <cell r="A32">
            <v>755</v>
          </cell>
          <cell r="B32" t="str">
            <v>鱼凫路店</v>
          </cell>
          <cell r="C32" t="str">
            <v>城郊2片</v>
          </cell>
        </row>
        <row r="32">
          <cell r="F32">
            <v>0</v>
          </cell>
          <cell r="G32">
            <v>1584</v>
          </cell>
          <cell r="H32">
            <v>2500</v>
          </cell>
          <cell r="I32">
            <v>2000</v>
          </cell>
        </row>
        <row r="33">
          <cell r="A33">
            <v>101453</v>
          </cell>
          <cell r="B33" t="str">
            <v>江安路店</v>
          </cell>
          <cell r="C33" t="str">
            <v>城郊2片</v>
          </cell>
        </row>
        <row r="33">
          <cell r="G33">
            <v>2486</v>
          </cell>
          <cell r="H33">
            <v>2000</v>
          </cell>
          <cell r="I33">
            <v>2400</v>
          </cell>
        </row>
        <row r="34">
          <cell r="B34" t="str">
            <v>合计</v>
          </cell>
          <cell r="C34" t="str">
            <v>城郊2片</v>
          </cell>
          <cell r="D34">
            <v>1586524.59</v>
          </cell>
          <cell r="E34">
            <v>52883</v>
          </cell>
          <cell r="F34">
            <v>64934.1</v>
          </cell>
          <cell r="G34">
            <v>63716</v>
          </cell>
          <cell r="H34">
            <v>69300</v>
          </cell>
          <cell r="I34">
            <v>71400</v>
          </cell>
        </row>
        <row r="35">
          <cell r="A35">
            <v>718</v>
          </cell>
          <cell r="B35" t="str">
            <v>龙泉驿区驿生路药店</v>
          </cell>
          <cell r="C35" t="str">
            <v>城中片区</v>
          </cell>
          <cell r="D35">
            <v>99903.64</v>
          </cell>
          <cell r="E35">
            <v>3330</v>
          </cell>
          <cell r="F35">
            <v>3996</v>
          </cell>
          <cell r="G35">
            <v>2838</v>
          </cell>
          <cell r="H35">
            <v>3000</v>
          </cell>
          <cell r="I35">
            <v>3000</v>
          </cell>
        </row>
        <row r="36">
          <cell r="A36">
            <v>572</v>
          </cell>
          <cell r="B36" t="str">
            <v>郫郫筒镇东大街药店</v>
          </cell>
          <cell r="C36" t="str">
            <v>城中片区</v>
          </cell>
          <cell r="D36">
            <v>148765.93</v>
          </cell>
          <cell r="E36">
            <v>4959</v>
          </cell>
          <cell r="F36">
            <v>5950.8</v>
          </cell>
          <cell r="G36">
            <v>5465</v>
          </cell>
          <cell r="H36">
            <v>5500</v>
          </cell>
          <cell r="I36">
            <v>5900</v>
          </cell>
        </row>
        <row r="37">
          <cell r="A37">
            <v>723</v>
          </cell>
          <cell r="B37" t="str">
            <v>锦江区柳翠路药店</v>
          </cell>
          <cell r="C37" t="str">
            <v>城中片区</v>
          </cell>
          <cell r="D37">
            <v>90237.15</v>
          </cell>
          <cell r="E37">
            <v>3008</v>
          </cell>
          <cell r="F37">
            <v>3609.6</v>
          </cell>
          <cell r="G37">
            <v>3886</v>
          </cell>
          <cell r="H37">
            <v>3800</v>
          </cell>
          <cell r="I37">
            <v>3800</v>
          </cell>
        </row>
        <row r="38">
          <cell r="A38">
            <v>511</v>
          </cell>
          <cell r="B38" t="str">
            <v>成华杉板桥南一路店</v>
          </cell>
          <cell r="C38" t="str">
            <v>城中片区</v>
          </cell>
          <cell r="D38">
            <v>138146.53</v>
          </cell>
          <cell r="E38">
            <v>4605</v>
          </cell>
          <cell r="F38">
            <v>5526</v>
          </cell>
          <cell r="G38">
            <v>5535</v>
          </cell>
          <cell r="H38">
            <v>5800</v>
          </cell>
          <cell r="I38">
            <v>5800</v>
          </cell>
        </row>
        <row r="39">
          <cell r="A39">
            <v>515</v>
          </cell>
          <cell r="B39" t="str">
            <v>崔家店路药店</v>
          </cell>
          <cell r="C39" t="str">
            <v>城中片区</v>
          </cell>
          <cell r="D39">
            <v>172962.14</v>
          </cell>
          <cell r="E39">
            <v>5964</v>
          </cell>
          <cell r="F39">
            <v>7156.8</v>
          </cell>
          <cell r="G39">
            <v>6222</v>
          </cell>
          <cell r="H39">
            <v>6600</v>
          </cell>
          <cell r="I39">
            <v>7100</v>
          </cell>
        </row>
        <row r="40">
          <cell r="A40">
            <v>578</v>
          </cell>
          <cell r="B40" t="str">
            <v>华油路药店</v>
          </cell>
          <cell r="C40" t="str">
            <v>城中片区</v>
          </cell>
          <cell r="D40">
            <v>161238.65</v>
          </cell>
          <cell r="E40">
            <v>5375</v>
          </cell>
          <cell r="F40">
            <v>6450</v>
          </cell>
          <cell r="G40">
            <v>7235</v>
          </cell>
          <cell r="H40">
            <v>7200</v>
          </cell>
          <cell r="I40">
            <v>7200</v>
          </cell>
        </row>
        <row r="41">
          <cell r="A41">
            <v>373</v>
          </cell>
          <cell r="B41" t="str">
            <v>通盈街药店</v>
          </cell>
          <cell r="C41" t="str">
            <v>城中片区</v>
          </cell>
          <cell r="D41">
            <v>221630.46</v>
          </cell>
          <cell r="E41">
            <v>7388</v>
          </cell>
          <cell r="F41">
            <v>8865.6</v>
          </cell>
          <cell r="G41">
            <v>7971</v>
          </cell>
          <cell r="H41">
            <v>7800</v>
          </cell>
          <cell r="I41">
            <v>8100</v>
          </cell>
        </row>
        <row r="42">
          <cell r="A42">
            <v>355</v>
          </cell>
          <cell r="B42" t="str">
            <v>双林路药店</v>
          </cell>
          <cell r="C42" t="str">
            <v>城中片区</v>
          </cell>
          <cell r="D42">
            <v>201070.2</v>
          </cell>
          <cell r="E42">
            <v>6702</v>
          </cell>
          <cell r="F42">
            <v>8042.4</v>
          </cell>
          <cell r="G42">
            <v>7552</v>
          </cell>
          <cell r="H42">
            <v>8300</v>
          </cell>
          <cell r="I42">
            <v>8200</v>
          </cell>
        </row>
        <row r="43">
          <cell r="A43">
            <v>747</v>
          </cell>
          <cell r="B43" t="str">
            <v>郫筒镇一环路东南段药店</v>
          </cell>
          <cell r="C43" t="str">
            <v>城中片区</v>
          </cell>
          <cell r="D43">
            <v>77046.3</v>
          </cell>
          <cell r="E43">
            <v>2568</v>
          </cell>
          <cell r="F43">
            <v>3081.6</v>
          </cell>
          <cell r="G43">
            <v>6172</v>
          </cell>
          <cell r="H43">
            <v>5100</v>
          </cell>
          <cell r="I43">
            <v>5100</v>
          </cell>
        </row>
        <row r="44">
          <cell r="A44">
            <v>337</v>
          </cell>
          <cell r="B44" t="str">
            <v>浆洗街药店</v>
          </cell>
          <cell r="C44" t="str">
            <v>城中片区</v>
          </cell>
          <cell r="D44">
            <v>575320.72</v>
          </cell>
          <cell r="E44">
            <v>19177</v>
          </cell>
          <cell r="F44">
            <v>23012.4</v>
          </cell>
          <cell r="G44">
            <v>22822</v>
          </cell>
          <cell r="H44">
            <v>23700</v>
          </cell>
          <cell r="I44">
            <v>23700</v>
          </cell>
        </row>
        <row r="45">
          <cell r="A45">
            <v>349</v>
          </cell>
          <cell r="B45" t="str">
            <v>人民中路店</v>
          </cell>
          <cell r="C45" t="str">
            <v>城中片区</v>
          </cell>
          <cell r="D45">
            <v>157460.31</v>
          </cell>
          <cell r="E45">
            <v>5249</v>
          </cell>
          <cell r="F45">
            <v>6298.8</v>
          </cell>
          <cell r="G45">
            <v>6199</v>
          </cell>
          <cell r="H45">
            <v>6200</v>
          </cell>
          <cell r="I45">
            <v>6200</v>
          </cell>
        </row>
        <row r="46">
          <cell r="A46">
            <v>391</v>
          </cell>
          <cell r="B46" t="str">
            <v>金丝街药店</v>
          </cell>
          <cell r="C46" t="str">
            <v>城中片区</v>
          </cell>
          <cell r="D46">
            <v>169674.82</v>
          </cell>
          <cell r="E46">
            <v>5656</v>
          </cell>
          <cell r="F46">
            <v>6787.2</v>
          </cell>
          <cell r="G46">
            <v>7778</v>
          </cell>
          <cell r="H46">
            <v>6700</v>
          </cell>
          <cell r="I46">
            <v>6700</v>
          </cell>
        </row>
        <row r="47">
          <cell r="A47">
            <v>742</v>
          </cell>
          <cell r="B47" t="str">
            <v>锦江区庆云南街药店</v>
          </cell>
          <cell r="C47" t="str">
            <v>城中片区</v>
          </cell>
          <cell r="D47">
            <v>244522.06</v>
          </cell>
          <cell r="E47">
            <v>8151</v>
          </cell>
          <cell r="F47">
            <v>9781.2</v>
          </cell>
          <cell r="G47">
            <v>8360</v>
          </cell>
          <cell r="H47">
            <v>9000</v>
          </cell>
          <cell r="I47">
            <v>8800</v>
          </cell>
        </row>
        <row r="48">
          <cell r="A48">
            <v>517</v>
          </cell>
          <cell r="B48" t="str">
            <v>青羊区北东街店</v>
          </cell>
          <cell r="C48" t="str">
            <v>城中片区</v>
          </cell>
          <cell r="D48">
            <v>345420.3</v>
          </cell>
          <cell r="E48">
            <v>11514</v>
          </cell>
          <cell r="F48">
            <v>13816.8</v>
          </cell>
          <cell r="G48">
            <v>18639</v>
          </cell>
          <cell r="H48">
            <v>16000</v>
          </cell>
          <cell r="I48">
            <v>16500</v>
          </cell>
        </row>
        <row r="49">
          <cell r="A49">
            <v>308</v>
          </cell>
          <cell r="B49" t="str">
            <v>红星店</v>
          </cell>
          <cell r="C49" t="str">
            <v>城中片区</v>
          </cell>
          <cell r="D49">
            <v>253183.24</v>
          </cell>
          <cell r="E49">
            <v>8439</v>
          </cell>
          <cell r="F49">
            <v>10126.8</v>
          </cell>
          <cell r="G49">
            <v>7833</v>
          </cell>
          <cell r="H49">
            <v>9000</v>
          </cell>
          <cell r="I49">
            <v>8800</v>
          </cell>
        </row>
        <row r="50">
          <cell r="A50">
            <v>744</v>
          </cell>
          <cell r="B50" t="str">
            <v>武侯区科华街药店</v>
          </cell>
          <cell r="C50" t="str">
            <v>城中片区</v>
          </cell>
          <cell r="D50">
            <v>188589.47</v>
          </cell>
          <cell r="E50">
            <v>6286</v>
          </cell>
          <cell r="F50">
            <v>7543.2</v>
          </cell>
          <cell r="G50">
            <v>6546</v>
          </cell>
          <cell r="H50">
            <v>7400</v>
          </cell>
          <cell r="I50">
            <v>7400</v>
          </cell>
        </row>
        <row r="51">
          <cell r="A51">
            <v>102478</v>
          </cell>
          <cell r="B51" t="str">
            <v>静明路店</v>
          </cell>
          <cell r="C51" t="str">
            <v>城中片区</v>
          </cell>
        </row>
        <row r="51">
          <cell r="I51">
            <v>950</v>
          </cell>
        </row>
        <row r="52">
          <cell r="A52">
            <v>102479</v>
          </cell>
          <cell r="B52" t="str">
            <v>劼人路店</v>
          </cell>
          <cell r="C52" t="str">
            <v>城中片区</v>
          </cell>
        </row>
        <row r="52">
          <cell r="I52">
            <v>1400</v>
          </cell>
        </row>
        <row r="53">
          <cell r="B53" t="str">
            <v>合计</v>
          </cell>
          <cell r="C53" t="str">
            <v>城中片区</v>
          </cell>
          <cell r="D53">
            <v>3245171.92</v>
          </cell>
          <cell r="E53">
            <v>108371</v>
          </cell>
          <cell r="F53">
            <v>130045.2</v>
          </cell>
          <cell r="G53">
            <v>131053</v>
          </cell>
          <cell r="H53">
            <v>131100</v>
          </cell>
          <cell r="I53">
            <v>134650</v>
          </cell>
        </row>
        <row r="54">
          <cell r="A54">
            <v>743</v>
          </cell>
          <cell r="B54" t="str">
            <v>万宇路药店</v>
          </cell>
          <cell r="C54" t="str">
            <v>东南片区</v>
          </cell>
          <cell r="D54">
            <v>77568.09</v>
          </cell>
          <cell r="E54">
            <v>2586</v>
          </cell>
          <cell r="F54">
            <v>3103.2</v>
          </cell>
          <cell r="G54">
            <v>3929</v>
          </cell>
          <cell r="H54">
            <v>3500</v>
          </cell>
          <cell r="I54">
            <v>3600</v>
          </cell>
        </row>
        <row r="55">
          <cell r="A55">
            <v>740</v>
          </cell>
          <cell r="B55" t="str">
            <v>华康路药店</v>
          </cell>
          <cell r="C55" t="str">
            <v>东南片区</v>
          </cell>
          <cell r="D55">
            <v>64150.69</v>
          </cell>
          <cell r="E55">
            <v>2138</v>
          </cell>
          <cell r="F55">
            <v>2565.6</v>
          </cell>
          <cell r="G55">
            <v>3724</v>
          </cell>
          <cell r="H55">
            <v>3200</v>
          </cell>
          <cell r="I55">
            <v>3400</v>
          </cell>
        </row>
        <row r="56">
          <cell r="A56">
            <v>598</v>
          </cell>
          <cell r="B56" t="str">
            <v>锦江区水杉街药店</v>
          </cell>
          <cell r="C56" t="str">
            <v>东南片区</v>
          </cell>
          <cell r="D56">
            <v>170064.32</v>
          </cell>
          <cell r="E56">
            <v>5669</v>
          </cell>
          <cell r="F56">
            <v>6802.8</v>
          </cell>
          <cell r="G56">
            <v>7057</v>
          </cell>
          <cell r="H56">
            <v>6700</v>
          </cell>
          <cell r="I56">
            <v>6800</v>
          </cell>
        </row>
        <row r="57">
          <cell r="A57">
            <v>545</v>
          </cell>
          <cell r="B57" t="str">
            <v>龙潭西路店</v>
          </cell>
          <cell r="C57" t="str">
            <v>东南片区</v>
          </cell>
          <cell r="D57">
            <v>85161.35</v>
          </cell>
          <cell r="E57">
            <v>2839</v>
          </cell>
          <cell r="F57">
            <v>3406.8</v>
          </cell>
          <cell r="G57">
            <v>2922</v>
          </cell>
          <cell r="H57">
            <v>3400</v>
          </cell>
          <cell r="I57">
            <v>3400</v>
          </cell>
        </row>
        <row r="58">
          <cell r="A58">
            <v>724</v>
          </cell>
          <cell r="B58" t="str">
            <v>锦江区观音桥街药店</v>
          </cell>
          <cell r="C58" t="str">
            <v>东南片区</v>
          </cell>
          <cell r="D58">
            <v>195329.73</v>
          </cell>
          <cell r="E58">
            <v>6511</v>
          </cell>
          <cell r="F58">
            <v>7813.2</v>
          </cell>
          <cell r="G58">
            <v>8664</v>
          </cell>
          <cell r="H58">
            <v>8000</v>
          </cell>
          <cell r="I58">
            <v>8000</v>
          </cell>
        </row>
        <row r="59">
          <cell r="A59">
            <v>707</v>
          </cell>
          <cell r="B59" t="str">
            <v>万科路药店</v>
          </cell>
          <cell r="C59" t="str">
            <v>东南片区</v>
          </cell>
          <cell r="D59">
            <v>241965.83</v>
          </cell>
          <cell r="E59">
            <v>8066</v>
          </cell>
          <cell r="F59">
            <v>9679.2</v>
          </cell>
          <cell r="G59">
            <v>10638</v>
          </cell>
          <cell r="H59">
            <v>9500</v>
          </cell>
          <cell r="I59">
            <v>10000</v>
          </cell>
        </row>
        <row r="60">
          <cell r="A60">
            <v>712</v>
          </cell>
          <cell r="B60" t="str">
            <v>华泰路药店</v>
          </cell>
          <cell r="C60" t="str">
            <v>东南片区</v>
          </cell>
          <cell r="D60">
            <v>288669.43</v>
          </cell>
          <cell r="E60">
            <v>9622</v>
          </cell>
          <cell r="F60">
            <v>11546.4</v>
          </cell>
          <cell r="G60">
            <v>12280</v>
          </cell>
          <cell r="H60">
            <v>12000</v>
          </cell>
          <cell r="I60">
            <v>12000</v>
          </cell>
        </row>
        <row r="61">
          <cell r="A61">
            <v>737</v>
          </cell>
          <cell r="B61" t="str">
            <v>大源北街药店</v>
          </cell>
          <cell r="C61" t="str">
            <v>东南片区</v>
          </cell>
          <cell r="D61">
            <v>159017.6</v>
          </cell>
          <cell r="E61">
            <v>5301</v>
          </cell>
          <cell r="F61">
            <v>6361.2</v>
          </cell>
          <cell r="G61">
            <v>5987</v>
          </cell>
          <cell r="H61">
            <v>5300</v>
          </cell>
          <cell r="I61">
            <v>6000</v>
          </cell>
        </row>
        <row r="62">
          <cell r="A62">
            <v>546</v>
          </cell>
          <cell r="B62" t="str">
            <v>锦江区榕声路店</v>
          </cell>
          <cell r="C62" t="str">
            <v>东南片区</v>
          </cell>
          <cell r="D62">
            <v>179177.96</v>
          </cell>
          <cell r="E62">
            <v>5973</v>
          </cell>
          <cell r="F62">
            <v>7167.6</v>
          </cell>
          <cell r="G62">
            <v>8992</v>
          </cell>
          <cell r="H62">
            <v>9500</v>
          </cell>
          <cell r="I62">
            <v>9300</v>
          </cell>
        </row>
        <row r="63">
          <cell r="A63">
            <v>573</v>
          </cell>
          <cell r="B63" t="str">
            <v>双流锦华店</v>
          </cell>
          <cell r="C63" t="str">
            <v>东南片区</v>
          </cell>
          <cell r="D63">
            <v>36653.57</v>
          </cell>
          <cell r="E63">
            <v>2820</v>
          </cell>
          <cell r="F63">
            <v>3384</v>
          </cell>
          <cell r="G63">
            <v>4449</v>
          </cell>
          <cell r="H63">
            <v>4200</v>
          </cell>
          <cell r="I63">
            <v>4200</v>
          </cell>
        </row>
        <row r="64">
          <cell r="A64">
            <v>399</v>
          </cell>
          <cell r="B64" t="str">
            <v>高新天久北巷药店</v>
          </cell>
          <cell r="C64" t="str">
            <v>东南片区</v>
          </cell>
          <cell r="D64">
            <v>155126.34</v>
          </cell>
          <cell r="E64">
            <v>5171</v>
          </cell>
          <cell r="F64">
            <v>6205.2</v>
          </cell>
          <cell r="G64">
            <v>6464</v>
          </cell>
          <cell r="H64">
            <v>6800</v>
          </cell>
          <cell r="I64">
            <v>6800</v>
          </cell>
        </row>
        <row r="65">
          <cell r="A65">
            <v>584</v>
          </cell>
          <cell r="B65" t="str">
            <v>中和柳荫街店</v>
          </cell>
          <cell r="C65" t="str">
            <v>东南片区</v>
          </cell>
          <cell r="D65">
            <v>111141.41</v>
          </cell>
          <cell r="E65">
            <v>3705</v>
          </cell>
          <cell r="F65">
            <v>4446</v>
          </cell>
          <cell r="G65">
            <v>4712</v>
          </cell>
          <cell r="H65">
            <v>4500</v>
          </cell>
          <cell r="I65">
            <v>4500</v>
          </cell>
        </row>
        <row r="66">
          <cell r="A66">
            <v>387</v>
          </cell>
          <cell r="B66" t="str">
            <v>新乐中街药店</v>
          </cell>
          <cell r="C66" t="str">
            <v>东南片区</v>
          </cell>
          <cell r="D66">
            <v>288320.72</v>
          </cell>
          <cell r="E66">
            <v>9611</v>
          </cell>
          <cell r="F66">
            <v>11533.2</v>
          </cell>
          <cell r="G66">
            <v>10593</v>
          </cell>
          <cell r="H66">
            <v>10500</v>
          </cell>
          <cell r="I66">
            <v>10500</v>
          </cell>
        </row>
        <row r="67">
          <cell r="A67">
            <v>541</v>
          </cell>
          <cell r="B67" t="str">
            <v>府城大道西段店</v>
          </cell>
          <cell r="C67" t="str">
            <v>东南片区</v>
          </cell>
          <cell r="D67">
            <v>317606.89</v>
          </cell>
          <cell r="E67">
            <v>10587</v>
          </cell>
          <cell r="F67">
            <v>12704.4</v>
          </cell>
          <cell r="G67">
            <v>10050</v>
          </cell>
          <cell r="H67">
            <v>11300</v>
          </cell>
          <cell r="I67">
            <v>10000</v>
          </cell>
        </row>
        <row r="68">
          <cell r="A68">
            <v>571</v>
          </cell>
          <cell r="B68" t="str">
            <v>民丰大道西段药店</v>
          </cell>
          <cell r="C68" t="str">
            <v>东南片区</v>
          </cell>
          <cell r="D68">
            <v>430851.5</v>
          </cell>
          <cell r="E68">
            <v>14362</v>
          </cell>
          <cell r="F68">
            <v>17234.4</v>
          </cell>
          <cell r="G68">
            <v>14695</v>
          </cell>
          <cell r="H68">
            <v>16500</v>
          </cell>
          <cell r="I68">
            <v>16500</v>
          </cell>
        </row>
        <row r="69">
          <cell r="A69">
            <v>733</v>
          </cell>
          <cell r="B69" t="str">
            <v>双流三强西路药店</v>
          </cell>
          <cell r="C69" t="str">
            <v>东南片区</v>
          </cell>
          <cell r="D69">
            <v>60569.9</v>
          </cell>
          <cell r="E69">
            <v>2019</v>
          </cell>
          <cell r="F69">
            <v>2422.8</v>
          </cell>
          <cell r="G69">
            <v>3518</v>
          </cell>
          <cell r="H69">
            <v>3400</v>
          </cell>
          <cell r="I69">
            <v>3400</v>
          </cell>
        </row>
        <row r="70">
          <cell r="A70">
            <v>377</v>
          </cell>
          <cell r="B70" t="str">
            <v>新园大道店</v>
          </cell>
          <cell r="C70" t="str">
            <v>东南片区</v>
          </cell>
          <cell r="D70">
            <v>163325.94</v>
          </cell>
          <cell r="E70">
            <v>5444</v>
          </cell>
          <cell r="F70">
            <v>6532.8</v>
          </cell>
          <cell r="G70">
            <v>8360</v>
          </cell>
          <cell r="H70">
            <v>7000</v>
          </cell>
          <cell r="I70">
            <v>7200</v>
          </cell>
        </row>
        <row r="71">
          <cell r="A71">
            <v>750</v>
          </cell>
          <cell r="B71" t="str">
            <v>成汉南路店</v>
          </cell>
          <cell r="C71" t="str">
            <v>东南片区</v>
          </cell>
        </row>
        <row r="71">
          <cell r="F71">
            <v>0</v>
          </cell>
          <cell r="G71">
            <v>13001</v>
          </cell>
          <cell r="H71">
            <v>13000</v>
          </cell>
          <cell r="I71">
            <v>13000</v>
          </cell>
        </row>
        <row r="72">
          <cell r="A72">
            <v>753</v>
          </cell>
          <cell r="B72" t="str">
            <v>合欢树街店</v>
          </cell>
          <cell r="C72" t="str">
            <v>东南片区</v>
          </cell>
        </row>
        <row r="72">
          <cell r="F72">
            <v>0</v>
          </cell>
          <cell r="G72">
            <v>3245</v>
          </cell>
          <cell r="H72">
            <v>2400</v>
          </cell>
          <cell r="I72">
            <v>2600</v>
          </cell>
        </row>
        <row r="73">
          <cell r="B73" t="str">
            <v>合计</v>
          </cell>
          <cell r="C73" t="str">
            <v>东南片区</v>
          </cell>
          <cell r="D73">
            <v>3024701.27</v>
          </cell>
          <cell r="E73">
            <v>102424</v>
          </cell>
          <cell r="F73">
            <v>122908.8</v>
          </cell>
          <cell r="G73">
            <v>143280</v>
          </cell>
          <cell r="H73">
            <v>140700</v>
          </cell>
          <cell r="I73">
            <v>141200</v>
          </cell>
        </row>
        <row r="74">
          <cell r="A74">
            <v>307</v>
          </cell>
          <cell r="B74" t="str">
            <v>旗舰店</v>
          </cell>
          <cell r="C74" t="str">
            <v>旗舰片区</v>
          </cell>
          <cell r="D74">
            <v>1826101.13</v>
          </cell>
          <cell r="E74">
            <v>60870</v>
          </cell>
          <cell r="F74">
            <v>73044</v>
          </cell>
          <cell r="G74">
            <v>55963</v>
          </cell>
          <cell r="H74">
            <v>70000</v>
          </cell>
          <cell r="I74">
            <v>70000</v>
          </cell>
        </row>
        <row r="75">
          <cell r="B75" t="str">
            <v>合计</v>
          </cell>
          <cell r="C75" t="str">
            <v>旗舰片区</v>
          </cell>
          <cell r="D75">
            <v>1826101.13</v>
          </cell>
          <cell r="E75">
            <v>60870</v>
          </cell>
          <cell r="F75">
            <v>73044</v>
          </cell>
          <cell r="G75">
            <v>55963</v>
          </cell>
          <cell r="H75">
            <v>70000</v>
          </cell>
          <cell r="I75">
            <v>70000</v>
          </cell>
        </row>
        <row r="76">
          <cell r="A76">
            <v>357</v>
          </cell>
          <cell r="B76" t="str">
            <v>清江东路药店</v>
          </cell>
          <cell r="C76" t="str">
            <v>西北片区</v>
          </cell>
          <cell r="D76">
            <v>162137.89</v>
          </cell>
          <cell r="E76">
            <v>5405</v>
          </cell>
          <cell r="F76">
            <v>6486</v>
          </cell>
          <cell r="G76">
            <v>6481</v>
          </cell>
          <cell r="H76">
            <v>6600</v>
          </cell>
          <cell r="I76">
            <v>6600</v>
          </cell>
        </row>
        <row r="77">
          <cell r="A77">
            <v>570</v>
          </cell>
          <cell r="B77" t="str">
            <v>浣花滨河路药店</v>
          </cell>
          <cell r="C77" t="str">
            <v>西北片区</v>
          </cell>
          <cell r="D77">
            <v>126831.91</v>
          </cell>
          <cell r="E77">
            <v>4228</v>
          </cell>
          <cell r="F77">
            <v>5073.6</v>
          </cell>
          <cell r="G77">
            <v>4252</v>
          </cell>
          <cell r="H77">
            <v>4200</v>
          </cell>
          <cell r="I77">
            <v>4600</v>
          </cell>
        </row>
        <row r="78">
          <cell r="A78">
            <v>379</v>
          </cell>
          <cell r="B78" t="str">
            <v>土龙路药店</v>
          </cell>
          <cell r="C78" t="str">
            <v>西北片区</v>
          </cell>
          <cell r="D78">
            <v>102001.15</v>
          </cell>
          <cell r="E78">
            <v>5368</v>
          </cell>
          <cell r="F78">
            <v>6441.6</v>
          </cell>
          <cell r="G78">
            <v>6242</v>
          </cell>
          <cell r="H78">
            <v>6000</v>
          </cell>
          <cell r="I78">
            <v>6000</v>
          </cell>
        </row>
        <row r="79">
          <cell r="A79">
            <v>513</v>
          </cell>
          <cell r="B79" t="str">
            <v>武侯区顺和街店</v>
          </cell>
          <cell r="C79" t="str">
            <v>西北片区</v>
          </cell>
          <cell r="D79">
            <v>191922.23</v>
          </cell>
          <cell r="E79">
            <v>6397</v>
          </cell>
          <cell r="F79">
            <v>7676.4</v>
          </cell>
          <cell r="G79">
            <v>7406</v>
          </cell>
          <cell r="H79">
            <v>7200</v>
          </cell>
          <cell r="I79">
            <v>7400</v>
          </cell>
        </row>
        <row r="80">
          <cell r="A80">
            <v>359</v>
          </cell>
          <cell r="B80" t="str">
            <v>枣子巷药店</v>
          </cell>
          <cell r="C80" t="str">
            <v>西北片区</v>
          </cell>
          <cell r="D80">
            <v>226486.06</v>
          </cell>
          <cell r="E80">
            <v>7550</v>
          </cell>
          <cell r="F80">
            <v>9060</v>
          </cell>
          <cell r="G80">
            <v>9537</v>
          </cell>
          <cell r="H80">
            <v>8600</v>
          </cell>
          <cell r="I80">
            <v>9000</v>
          </cell>
        </row>
        <row r="81">
          <cell r="A81">
            <v>365</v>
          </cell>
          <cell r="B81" t="str">
            <v>光华村街药店</v>
          </cell>
          <cell r="C81" t="str">
            <v>西北片区</v>
          </cell>
          <cell r="D81">
            <v>254480.82</v>
          </cell>
          <cell r="E81">
            <v>8483</v>
          </cell>
          <cell r="F81">
            <v>10179.6</v>
          </cell>
          <cell r="G81">
            <v>9473</v>
          </cell>
          <cell r="H81">
            <v>9800</v>
          </cell>
          <cell r="I81">
            <v>9800</v>
          </cell>
        </row>
        <row r="82">
          <cell r="A82">
            <v>582</v>
          </cell>
          <cell r="B82" t="str">
            <v>十二桥药店</v>
          </cell>
          <cell r="C82" t="str">
            <v>西北片区</v>
          </cell>
          <cell r="D82">
            <v>633128.51</v>
          </cell>
          <cell r="E82">
            <v>21104</v>
          </cell>
          <cell r="F82">
            <v>25324.8</v>
          </cell>
          <cell r="G82">
            <v>25591</v>
          </cell>
          <cell r="H82">
            <v>24500</v>
          </cell>
          <cell r="I82">
            <v>24500</v>
          </cell>
        </row>
        <row r="83">
          <cell r="A83">
            <v>343</v>
          </cell>
          <cell r="B83" t="str">
            <v>光华药店</v>
          </cell>
          <cell r="C83" t="str">
            <v>西北片区</v>
          </cell>
          <cell r="D83">
            <v>552416.21</v>
          </cell>
          <cell r="E83">
            <v>18414</v>
          </cell>
          <cell r="F83">
            <v>22096.8</v>
          </cell>
          <cell r="G83">
            <v>19958</v>
          </cell>
          <cell r="H83">
            <v>20000</v>
          </cell>
          <cell r="I83">
            <v>20000</v>
          </cell>
        </row>
        <row r="84">
          <cell r="A84">
            <v>347</v>
          </cell>
          <cell r="B84" t="str">
            <v>清江东路2药店</v>
          </cell>
          <cell r="C84" t="str">
            <v>西北片区</v>
          </cell>
          <cell r="D84">
            <v>116294.99</v>
          </cell>
          <cell r="E84">
            <v>3876</v>
          </cell>
          <cell r="F84">
            <v>4651.2</v>
          </cell>
          <cell r="G84">
            <v>5387</v>
          </cell>
          <cell r="H84">
            <v>5600</v>
          </cell>
          <cell r="I84">
            <v>5600</v>
          </cell>
        </row>
        <row r="85">
          <cell r="A85">
            <v>745</v>
          </cell>
          <cell r="B85" t="str">
            <v>金沙路药店</v>
          </cell>
          <cell r="C85" t="str">
            <v>西北片区</v>
          </cell>
          <cell r="D85">
            <v>136814.61</v>
          </cell>
          <cell r="E85">
            <v>4560</v>
          </cell>
          <cell r="F85">
            <v>5472</v>
          </cell>
          <cell r="G85">
            <v>5148</v>
          </cell>
          <cell r="H85">
            <v>5000</v>
          </cell>
          <cell r="I85">
            <v>5000</v>
          </cell>
        </row>
        <row r="86">
          <cell r="A86">
            <v>727</v>
          </cell>
          <cell r="B86" t="str">
            <v>黄苑东街药店</v>
          </cell>
          <cell r="C86" t="str">
            <v>西北片区</v>
          </cell>
          <cell r="D86">
            <v>93527.69</v>
          </cell>
          <cell r="E86">
            <v>3118</v>
          </cell>
          <cell r="F86">
            <v>3741.6</v>
          </cell>
          <cell r="G86">
            <v>3881</v>
          </cell>
          <cell r="H86">
            <v>4400</v>
          </cell>
          <cell r="I86">
            <v>4300</v>
          </cell>
        </row>
        <row r="87">
          <cell r="A87">
            <v>741</v>
          </cell>
          <cell r="B87" t="str">
            <v>新怡路店</v>
          </cell>
          <cell r="C87" t="str">
            <v>西北片区</v>
          </cell>
          <cell r="D87">
            <v>71854.02</v>
          </cell>
          <cell r="E87">
            <v>2395</v>
          </cell>
          <cell r="F87">
            <v>2874</v>
          </cell>
          <cell r="G87">
            <v>2725</v>
          </cell>
          <cell r="H87">
            <v>3200</v>
          </cell>
          <cell r="I87">
            <v>3000</v>
          </cell>
        </row>
        <row r="88">
          <cell r="A88">
            <v>709</v>
          </cell>
          <cell r="B88" t="str">
            <v>新都区马超东路店</v>
          </cell>
          <cell r="C88" t="str">
            <v>西北片区</v>
          </cell>
          <cell r="D88">
            <v>126646.54</v>
          </cell>
          <cell r="E88">
            <v>4222</v>
          </cell>
          <cell r="F88">
            <v>5066.4</v>
          </cell>
          <cell r="G88">
            <v>6832</v>
          </cell>
          <cell r="H88">
            <v>6300</v>
          </cell>
          <cell r="I88">
            <v>6300</v>
          </cell>
        </row>
        <row r="89">
          <cell r="A89">
            <v>339</v>
          </cell>
          <cell r="B89" t="str">
            <v>沙河源药店</v>
          </cell>
          <cell r="C89" t="str">
            <v>西北片区</v>
          </cell>
          <cell r="D89">
            <v>141712.55</v>
          </cell>
          <cell r="E89">
            <v>4724</v>
          </cell>
          <cell r="F89">
            <v>5668.8</v>
          </cell>
          <cell r="G89">
            <v>4263</v>
          </cell>
          <cell r="H89">
            <v>4200</v>
          </cell>
          <cell r="I89">
            <v>4200</v>
          </cell>
        </row>
        <row r="90">
          <cell r="A90">
            <v>581</v>
          </cell>
          <cell r="B90" t="str">
            <v>二环路北四段药店</v>
          </cell>
          <cell r="C90" t="str">
            <v>西北片区</v>
          </cell>
          <cell r="D90">
            <v>193545.46</v>
          </cell>
          <cell r="E90">
            <v>6452</v>
          </cell>
          <cell r="F90">
            <v>8710.2</v>
          </cell>
          <cell r="G90">
            <v>9938</v>
          </cell>
          <cell r="H90">
            <v>9000</v>
          </cell>
          <cell r="I90">
            <v>9200</v>
          </cell>
        </row>
        <row r="91">
          <cell r="A91">
            <v>730</v>
          </cell>
          <cell r="B91" t="str">
            <v>新都新繁店</v>
          </cell>
          <cell r="C91" t="str">
            <v>西北片区</v>
          </cell>
          <cell r="D91">
            <v>262995.74</v>
          </cell>
          <cell r="E91">
            <v>8767</v>
          </cell>
          <cell r="F91">
            <v>10520.4</v>
          </cell>
          <cell r="G91">
            <v>8603</v>
          </cell>
          <cell r="H91">
            <v>9000</v>
          </cell>
          <cell r="I91">
            <v>9000</v>
          </cell>
        </row>
        <row r="92">
          <cell r="A92">
            <v>726</v>
          </cell>
          <cell r="B92" t="str">
            <v>交大路第三药店</v>
          </cell>
          <cell r="C92" t="str">
            <v>西北片区</v>
          </cell>
          <cell r="D92">
            <v>244956.65</v>
          </cell>
          <cell r="E92">
            <v>8165</v>
          </cell>
          <cell r="F92">
            <v>9798</v>
          </cell>
          <cell r="G92">
            <v>8055</v>
          </cell>
          <cell r="H92">
            <v>8500</v>
          </cell>
          <cell r="I92">
            <v>9000</v>
          </cell>
        </row>
        <row r="93">
          <cell r="A93">
            <v>585</v>
          </cell>
          <cell r="B93" t="str">
            <v>羊子山西路药店</v>
          </cell>
          <cell r="C93" t="str">
            <v>西北片区</v>
          </cell>
          <cell r="D93">
            <v>284068.96</v>
          </cell>
          <cell r="E93">
            <v>9469</v>
          </cell>
          <cell r="F93">
            <v>11362.8</v>
          </cell>
          <cell r="G93">
            <v>9429</v>
          </cell>
          <cell r="H93">
            <v>9600</v>
          </cell>
          <cell r="I93">
            <v>9600</v>
          </cell>
        </row>
        <row r="94">
          <cell r="A94">
            <v>311</v>
          </cell>
          <cell r="B94" t="str">
            <v>西部店</v>
          </cell>
          <cell r="C94" t="str">
            <v>西北片区</v>
          </cell>
          <cell r="D94">
            <v>251148.97</v>
          </cell>
          <cell r="E94">
            <v>8372</v>
          </cell>
          <cell r="F94">
            <v>10046.4</v>
          </cell>
          <cell r="G94">
            <v>5760</v>
          </cell>
          <cell r="H94">
            <v>4500</v>
          </cell>
          <cell r="I94">
            <v>5500</v>
          </cell>
        </row>
        <row r="95">
          <cell r="A95">
            <v>752</v>
          </cell>
          <cell r="B95" t="str">
            <v>聚萃路店</v>
          </cell>
          <cell r="C95" t="str">
            <v>西北片区</v>
          </cell>
        </row>
        <row r="95">
          <cell r="F95">
            <v>0</v>
          </cell>
          <cell r="G95">
            <v>2761</v>
          </cell>
          <cell r="H95">
            <v>2400</v>
          </cell>
          <cell r="I95">
            <v>2500</v>
          </cell>
        </row>
        <row r="96">
          <cell r="B96" t="str">
            <v>合计</v>
          </cell>
          <cell r="C96" t="str">
            <v>西北片区</v>
          </cell>
          <cell r="D96">
            <v>4172970.96</v>
          </cell>
          <cell r="E96">
            <v>141069</v>
          </cell>
          <cell r="F96">
            <v>170250.6</v>
          </cell>
          <cell r="G96">
            <v>161722</v>
          </cell>
          <cell r="H96">
            <v>158600</v>
          </cell>
          <cell r="I96">
            <v>161100</v>
          </cell>
        </row>
        <row r="97">
          <cell r="C97" t="str">
            <v>总计</v>
          </cell>
          <cell r="D97">
            <v>16105264.05</v>
          </cell>
          <cell r="E97">
            <v>541670</v>
          </cell>
          <cell r="F97">
            <v>653002.35</v>
          </cell>
          <cell r="G97">
            <v>643549</v>
          </cell>
          <cell r="H97">
            <v>659300</v>
          </cell>
          <cell r="I97">
            <v>669650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11981</v>
          </cell>
          <cell r="K3">
            <v>138.6</v>
          </cell>
          <cell r="L3">
            <v>1660523.87</v>
          </cell>
        </row>
        <row r="4">
          <cell r="D4">
            <v>345</v>
          </cell>
          <cell r="E4" t="str">
            <v>四川太极交大药店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 </v>
          </cell>
          <cell r="J4">
            <v>22</v>
          </cell>
          <cell r="K4">
            <v>38145.8</v>
          </cell>
          <cell r="L4">
            <v>839207.5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6698</v>
          </cell>
          <cell r="K5">
            <v>89.88</v>
          </cell>
          <cell r="L5">
            <v>601991.59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西北片区</v>
          </cell>
          <cell r="I6" t="str">
            <v>刘琴英 </v>
          </cell>
          <cell r="J6">
            <v>4889</v>
          </cell>
          <cell r="K6">
            <v>114.32</v>
          </cell>
          <cell r="L6">
            <v>558892.56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  <cell r="I7" t="str">
            <v>刘琴英 </v>
          </cell>
          <cell r="J7">
            <v>4610</v>
          </cell>
          <cell r="K7">
            <v>113.61</v>
          </cell>
          <cell r="L7">
            <v>523760.35</v>
          </cell>
        </row>
        <row r="8">
          <cell r="D8">
            <v>517</v>
          </cell>
          <cell r="E8" t="str">
            <v>四川太极青羊区北东街店</v>
          </cell>
          <cell r="F8" t="str">
            <v>否</v>
          </cell>
          <cell r="G8">
            <v>23</v>
          </cell>
          <cell r="H8" t="str">
            <v>城中片区</v>
          </cell>
          <cell r="I8" t="str">
            <v>何巍 </v>
          </cell>
          <cell r="J8">
            <v>6310</v>
          </cell>
          <cell r="K8">
            <v>79.5</v>
          </cell>
          <cell r="L8">
            <v>501660.3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谢怡 </v>
          </cell>
          <cell r="J9">
            <v>4813</v>
          </cell>
          <cell r="K9">
            <v>94.53</v>
          </cell>
          <cell r="L9">
            <v>454978.71</v>
          </cell>
        </row>
        <row r="10">
          <cell r="D10">
            <v>341</v>
          </cell>
          <cell r="E10" t="str">
            <v>四川太极邛崃中心药店</v>
          </cell>
          <cell r="F10" t="str">
            <v>是</v>
          </cell>
          <cell r="G10">
            <v>235</v>
          </cell>
          <cell r="H10" t="str">
            <v>城郊一片区</v>
          </cell>
          <cell r="I10" t="str">
            <v>周佳玉</v>
          </cell>
          <cell r="J10">
            <v>4591</v>
          </cell>
          <cell r="K10">
            <v>95.07</v>
          </cell>
          <cell r="L10">
            <v>436472.78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235</v>
          </cell>
          <cell r="H11" t="str">
            <v>城郊一片区</v>
          </cell>
          <cell r="I11" t="str">
            <v>周佳玉</v>
          </cell>
          <cell r="J11">
            <v>3092</v>
          </cell>
          <cell r="K11">
            <v>127.61</v>
          </cell>
          <cell r="L11">
            <v>394575.97</v>
          </cell>
        </row>
        <row r="12">
          <cell r="D12">
            <v>387</v>
          </cell>
          <cell r="E12" t="str">
            <v>四川太极新乐中街药店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谢怡 </v>
          </cell>
          <cell r="J12">
            <v>4350</v>
          </cell>
          <cell r="K12">
            <v>67.72</v>
          </cell>
          <cell r="L12">
            <v>294586.74</v>
          </cell>
        </row>
        <row r="13">
          <cell r="D13">
            <v>726</v>
          </cell>
          <cell r="E13" t="str">
            <v>四川太极金牛区交大路第三药店</v>
          </cell>
          <cell r="F13" t="str">
            <v>否</v>
          </cell>
          <cell r="G13">
            <v>181</v>
          </cell>
          <cell r="H13" t="str">
            <v>西北片区</v>
          </cell>
          <cell r="I13" t="str">
            <v>刘琴英 </v>
          </cell>
          <cell r="J13">
            <v>3493</v>
          </cell>
          <cell r="K13">
            <v>83.4</v>
          </cell>
          <cell r="L13">
            <v>291309.31</v>
          </cell>
        </row>
        <row r="14">
          <cell r="D14">
            <v>541</v>
          </cell>
          <cell r="E14" t="str">
            <v>四川太极高新区府城大道西段店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谢怡 </v>
          </cell>
          <cell r="J14">
            <v>3217</v>
          </cell>
          <cell r="K14">
            <v>88.2</v>
          </cell>
          <cell r="L14">
            <v>283728.28</v>
          </cell>
        </row>
        <row r="15">
          <cell r="D15">
            <v>311</v>
          </cell>
          <cell r="E15" t="str">
            <v>四川太极西部店</v>
          </cell>
          <cell r="F15" t="str">
            <v>是</v>
          </cell>
          <cell r="G15">
            <v>181</v>
          </cell>
          <cell r="H15" t="str">
            <v>西北片区</v>
          </cell>
          <cell r="I15" t="str">
            <v>刘琴英 </v>
          </cell>
          <cell r="J15">
            <v>988</v>
          </cell>
          <cell r="K15">
            <v>283.93</v>
          </cell>
          <cell r="L15">
            <v>280522.75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181</v>
          </cell>
          <cell r="H16" t="str">
            <v>西北片区</v>
          </cell>
          <cell r="I16" t="str">
            <v>刘琴英 </v>
          </cell>
          <cell r="J16">
            <v>4248</v>
          </cell>
          <cell r="K16">
            <v>65.24</v>
          </cell>
          <cell r="L16">
            <v>277150.54</v>
          </cell>
        </row>
        <row r="17">
          <cell r="D17">
            <v>365</v>
          </cell>
          <cell r="E17" t="str">
            <v>四川太极光华村街药店</v>
          </cell>
          <cell r="F17" t="str">
            <v>是</v>
          </cell>
          <cell r="G17">
            <v>181</v>
          </cell>
          <cell r="H17" t="str">
            <v>西北片区</v>
          </cell>
          <cell r="I17" t="str">
            <v>刘琴英 </v>
          </cell>
          <cell r="J17">
            <v>3265</v>
          </cell>
          <cell r="K17">
            <v>82.98</v>
          </cell>
          <cell r="L17">
            <v>270913.99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23</v>
          </cell>
          <cell r="H18" t="str">
            <v>城中片区</v>
          </cell>
          <cell r="I18" t="str">
            <v>何巍 </v>
          </cell>
          <cell r="J18">
            <v>3297</v>
          </cell>
          <cell r="K18">
            <v>77.92</v>
          </cell>
          <cell r="L18">
            <v>256895.56</v>
          </cell>
        </row>
        <row r="19">
          <cell r="D19">
            <v>581</v>
          </cell>
          <cell r="E19" t="str">
            <v>四川太极成华区二环路北四段药店（汇融名城）</v>
          </cell>
          <cell r="F19" t="str">
            <v>是</v>
          </cell>
          <cell r="G19">
            <v>181</v>
          </cell>
          <cell r="H19" t="str">
            <v>西北片区</v>
          </cell>
          <cell r="I19" t="str">
            <v>刘琴英 </v>
          </cell>
          <cell r="J19">
            <v>4484</v>
          </cell>
          <cell r="K19">
            <v>53.5</v>
          </cell>
          <cell r="L19">
            <v>239887.46</v>
          </cell>
        </row>
        <row r="20">
          <cell r="D20">
            <v>359</v>
          </cell>
          <cell r="E20" t="str">
            <v>四川太极枣子巷药店</v>
          </cell>
          <cell r="F20" t="str">
            <v>否</v>
          </cell>
          <cell r="G20">
            <v>181</v>
          </cell>
          <cell r="H20" t="str">
            <v>西北片区</v>
          </cell>
          <cell r="I20" t="str">
            <v>刘琴英 </v>
          </cell>
          <cell r="J20">
            <v>4092</v>
          </cell>
          <cell r="K20">
            <v>58.09</v>
          </cell>
          <cell r="L20">
            <v>237723.97</v>
          </cell>
        </row>
        <row r="21">
          <cell r="D21">
            <v>514</v>
          </cell>
          <cell r="E21" t="str">
            <v>四川太极新津邓双镇岷江店</v>
          </cell>
          <cell r="F21" t="str">
            <v>否</v>
          </cell>
          <cell r="G21">
            <v>235</v>
          </cell>
          <cell r="H21" t="str">
            <v>城郊一片区</v>
          </cell>
          <cell r="I21" t="str">
            <v>周佳玉</v>
          </cell>
          <cell r="J21">
            <v>3354</v>
          </cell>
          <cell r="K21">
            <v>69.86</v>
          </cell>
          <cell r="L21">
            <v>234313.77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  <cell r="I22" t="str">
            <v>刘琴英 </v>
          </cell>
          <cell r="J22">
            <v>2935</v>
          </cell>
          <cell r="K22">
            <v>79.67</v>
          </cell>
          <cell r="L22">
            <v>233819.03</v>
          </cell>
        </row>
        <row r="23">
          <cell r="D23">
            <v>734</v>
          </cell>
          <cell r="E23" t="str">
            <v>四川太极温江区柳城街道同兴东路药店</v>
          </cell>
          <cell r="F23" t="str">
            <v>否</v>
          </cell>
          <cell r="G23">
            <v>233</v>
          </cell>
          <cell r="H23" t="str">
            <v>城郊二片区</v>
          </cell>
          <cell r="I23" t="str">
            <v>苗凯</v>
          </cell>
          <cell r="J23">
            <v>3265</v>
          </cell>
          <cell r="K23">
            <v>68.71</v>
          </cell>
          <cell r="L23">
            <v>224327.39</v>
          </cell>
        </row>
        <row r="24">
          <cell r="D24">
            <v>355</v>
          </cell>
          <cell r="E24" t="str">
            <v>四川太极双林路药店</v>
          </cell>
          <cell r="F24" t="str">
            <v>是</v>
          </cell>
          <cell r="G24">
            <v>23</v>
          </cell>
          <cell r="H24" t="str">
            <v>城中片区</v>
          </cell>
          <cell r="I24" t="str">
            <v>何巍 </v>
          </cell>
          <cell r="J24">
            <v>2881</v>
          </cell>
          <cell r="K24">
            <v>76.92</v>
          </cell>
          <cell r="L24">
            <v>221604.08</v>
          </cell>
        </row>
        <row r="25">
          <cell r="D25">
            <v>54</v>
          </cell>
          <cell r="E25" t="str">
            <v>四川太极怀远店</v>
          </cell>
          <cell r="F25" t="str">
            <v>是</v>
          </cell>
          <cell r="G25">
            <v>233</v>
          </cell>
          <cell r="H25" t="str">
            <v>城郊二片区</v>
          </cell>
          <cell r="I25" t="str">
            <v>苗凯</v>
          </cell>
          <cell r="J25">
            <v>2778</v>
          </cell>
          <cell r="K25">
            <v>79.77</v>
          </cell>
          <cell r="L25">
            <v>221599.24</v>
          </cell>
        </row>
        <row r="26">
          <cell r="D26">
            <v>513</v>
          </cell>
          <cell r="E26" t="str">
            <v>四川太极武侯区顺和街店</v>
          </cell>
          <cell r="F26" t="str">
            <v>否</v>
          </cell>
          <cell r="G26">
            <v>181</v>
          </cell>
          <cell r="H26" t="str">
            <v>西北片区</v>
          </cell>
          <cell r="I26" t="str">
            <v>刘琴英 </v>
          </cell>
          <cell r="J26">
            <v>3010</v>
          </cell>
          <cell r="K26">
            <v>71.49</v>
          </cell>
          <cell r="L26">
            <v>215180.6</v>
          </cell>
        </row>
        <row r="27">
          <cell r="D27">
            <v>744</v>
          </cell>
          <cell r="E27" t="str">
            <v>四川太极武侯区科华街药店</v>
          </cell>
          <cell r="F27" t="str">
            <v/>
          </cell>
          <cell r="G27">
            <v>23</v>
          </cell>
          <cell r="H27" t="str">
            <v>城中片区</v>
          </cell>
          <cell r="I27" t="str">
            <v>何巍 </v>
          </cell>
          <cell r="J27">
            <v>2798</v>
          </cell>
          <cell r="K27">
            <v>75.82</v>
          </cell>
          <cell r="L27">
            <v>212142.54</v>
          </cell>
        </row>
        <row r="28">
          <cell r="D28">
            <v>308</v>
          </cell>
          <cell r="E28" t="str">
            <v>四川太极红星店</v>
          </cell>
          <cell r="F28" t="str">
            <v>是</v>
          </cell>
          <cell r="G28">
            <v>23</v>
          </cell>
          <cell r="H28" t="str">
            <v>城中片区</v>
          </cell>
          <cell r="I28" t="str">
            <v>何巍 </v>
          </cell>
          <cell r="J28">
            <v>3054</v>
          </cell>
          <cell r="K28">
            <v>68.84</v>
          </cell>
          <cell r="L28">
            <v>210238.32</v>
          </cell>
        </row>
        <row r="29">
          <cell r="D29">
            <v>373</v>
          </cell>
          <cell r="E29" t="str">
            <v>四川太极通盈街药店</v>
          </cell>
          <cell r="F29" t="str">
            <v>否</v>
          </cell>
          <cell r="G29">
            <v>23</v>
          </cell>
          <cell r="H29" t="str">
            <v>城中片区</v>
          </cell>
          <cell r="I29" t="str">
            <v>何巍 </v>
          </cell>
          <cell r="J29">
            <v>3627</v>
          </cell>
          <cell r="K29">
            <v>57.54</v>
          </cell>
          <cell r="L29">
            <v>208706.13</v>
          </cell>
        </row>
        <row r="30">
          <cell r="D30">
            <v>546</v>
          </cell>
          <cell r="E30" t="str">
            <v>四川太极锦江区榕声路店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谢怡 </v>
          </cell>
          <cell r="J30">
            <v>4028</v>
          </cell>
          <cell r="K30">
            <v>50.95</v>
          </cell>
          <cell r="L30">
            <v>205208.88</v>
          </cell>
        </row>
        <row r="31">
          <cell r="D31">
            <v>724</v>
          </cell>
          <cell r="E31" t="str">
            <v>四川太极锦江区观音桥街药店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谢怡 </v>
          </cell>
          <cell r="J31">
            <v>3686</v>
          </cell>
          <cell r="K31">
            <v>54.4</v>
          </cell>
          <cell r="L31">
            <v>200520.63</v>
          </cell>
        </row>
        <row r="32">
          <cell r="D32">
            <v>707</v>
          </cell>
          <cell r="E32" t="str">
            <v>四川太极成华区万科路药店</v>
          </cell>
          <cell r="F32" t="str">
            <v>否</v>
          </cell>
          <cell r="G32">
            <v>232</v>
          </cell>
          <cell r="H32" t="str">
            <v>东南片区</v>
          </cell>
          <cell r="I32" t="str">
            <v>谢怡 </v>
          </cell>
          <cell r="J32">
            <v>2525</v>
          </cell>
          <cell r="K32">
            <v>79.09</v>
          </cell>
          <cell r="L32">
            <v>199705.13</v>
          </cell>
        </row>
        <row r="33">
          <cell r="D33">
            <v>329</v>
          </cell>
          <cell r="E33" t="str">
            <v>四川太极温江店</v>
          </cell>
          <cell r="F33" t="str">
            <v>是</v>
          </cell>
          <cell r="G33">
            <v>233</v>
          </cell>
          <cell r="H33" t="str">
            <v>城郊二片区</v>
          </cell>
          <cell r="I33" t="str">
            <v>苗凯</v>
          </cell>
          <cell r="J33">
            <v>1680</v>
          </cell>
          <cell r="K33">
            <v>115.42</v>
          </cell>
          <cell r="L33">
            <v>193905.89</v>
          </cell>
        </row>
        <row r="34">
          <cell r="D34">
            <v>391</v>
          </cell>
          <cell r="E34" t="str">
            <v>四川太极金丝街药店</v>
          </cell>
          <cell r="F34" t="str">
            <v>否</v>
          </cell>
          <cell r="G34">
            <v>23</v>
          </cell>
          <cell r="H34" t="str">
            <v>城中片区</v>
          </cell>
          <cell r="I34" t="str">
            <v>何巍 </v>
          </cell>
          <cell r="J34">
            <v>2440</v>
          </cell>
          <cell r="K34">
            <v>77.49</v>
          </cell>
          <cell r="L34">
            <v>189083.49</v>
          </cell>
        </row>
        <row r="35">
          <cell r="D35">
            <v>578</v>
          </cell>
          <cell r="E35" t="str">
            <v>四川太极成华区华油路药店</v>
          </cell>
          <cell r="F35" t="str">
            <v>否</v>
          </cell>
          <cell r="G35">
            <v>23</v>
          </cell>
          <cell r="H35" t="str">
            <v>城中片区</v>
          </cell>
          <cell r="I35" t="str">
            <v>何巍 </v>
          </cell>
          <cell r="J35">
            <v>2987</v>
          </cell>
          <cell r="K35">
            <v>62.84</v>
          </cell>
          <cell r="L35">
            <v>187706.54</v>
          </cell>
        </row>
        <row r="36">
          <cell r="D36">
            <v>377</v>
          </cell>
          <cell r="E36" t="str">
            <v>四川太极新园大道药店</v>
          </cell>
          <cell r="F36" t="str">
            <v>否</v>
          </cell>
          <cell r="G36">
            <v>232</v>
          </cell>
          <cell r="H36" t="str">
            <v>东南片区</v>
          </cell>
          <cell r="I36" t="str">
            <v>谢怡 </v>
          </cell>
          <cell r="J36">
            <v>3208</v>
          </cell>
          <cell r="K36">
            <v>55.23</v>
          </cell>
          <cell r="L36">
            <v>177188.08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谢怡 </v>
          </cell>
          <cell r="J37">
            <v>2551</v>
          </cell>
          <cell r="K37">
            <v>68.42</v>
          </cell>
          <cell r="L37">
            <v>174533.29</v>
          </cell>
        </row>
        <row r="38">
          <cell r="D38">
            <v>52</v>
          </cell>
          <cell r="E38" t="str">
            <v>四川太极崇州中心店</v>
          </cell>
          <cell r="F38" t="str">
            <v>是</v>
          </cell>
          <cell r="G38">
            <v>233</v>
          </cell>
          <cell r="H38" t="str">
            <v>城郊二片区</v>
          </cell>
          <cell r="I38" t="str">
            <v>苗凯</v>
          </cell>
          <cell r="J38">
            <v>2405</v>
          </cell>
          <cell r="K38">
            <v>72.25</v>
          </cell>
          <cell r="L38">
            <v>173749.73</v>
          </cell>
        </row>
        <row r="39">
          <cell r="D39">
            <v>598</v>
          </cell>
          <cell r="E39" t="str">
            <v>四川太极锦江区水杉街药店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谢怡 </v>
          </cell>
          <cell r="J39">
            <v>3268</v>
          </cell>
          <cell r="K39">
            <v>53.1</v>
          </cell>
          <cell r="L39">
            <v>173519.25</v>
          </cell>
        </row>
        <row r="40">
          <cell r="D40">
            <v>367</v>
          </cell>
          <cell r="E40" t="str">
            <v>四川太极金带街药店</v>
          </cell>
          <cell r="F40" t="str">
            <v>否</v>
          </cell>
          <cell r="G40">
            <v>233</v>
          </cell>
          <cell r="H40" t="str">
            <v>城郊二片区</v>
          </cell>
          <cell r="I40" t="str">
            <v>苗凯</v>
          </cell>
          <cell r="J40">
            <v>2485</v>
          </cell>
          <cell r="K40">
            <v>69.62</v>
          </cell>
          <cell r="L40">
            <v>173006.41</v>
          </cell>
        </row>
        <row r="41">
          <cell r="D41">
            <v>379</v>
          </cell>
          <cell r="E41" t="str">
            <v>四川太极土龙路药店</v>
          </cell>
          <cell r="F41" t="str">
            <v>否</v>
          </cell>
          <cell r="G41">
            <v>181</v>
          </cell>
          <cell r="H41" t="str">
            <v>西北片区</v>
          </cell>
          <cell r="I41" t="str">
            <v>刘琴英 </v>
          </cell>
          <cell r="J41">
            <v>2293</v>
          </cell>
          <cell r="K41">
            <v>74.68</v>
          </cell>
          <cell r="L41">
            <v>171252.27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</v>
          </cell>
          <cell r="H42" t="str">
            <v>城中片区</v>
          </cell>
          <cell r="I42" t="str">
            <v>何巍 </v>
          </cell>
          <cell r="J42">
            <v>3419</v>
          </cell>
          <cell r="K42">
            <v>49.55</v>
          </cell>
          <cell r="L42">
            <v>169411.77</v>
          </cell>
        </row>
        <row r="43">
          <cell r="D43">
            <v>357</v>
          </cell>
          <cell r="E43" t="str">
            <v>四川太极清江东路药店</v>
          </cell>
          <cell r="F43" t="str">
            <v>否</v>
          </cell>
          <cell r="G43">
            <v>181</v>
          </cell>
          <cell r="H43" t="str">
            <v>西北片区</v>
          </cell>
          <cell r="I43" t="str">
            <v>刘琴英 </v>
          </cell>
          <cell r="J43">
            <v>2393</v>
          </cell>
          <cell r="K43">
            <v>68.91</v>
          </cell>
          <cell r="L43">
            <v>164894.85</v>
          </cell>
        </row>
        <row r="44">
          <cell r="D44">
            <v>339</v>
          </cell>
          <cell r="E44" t="str">
            <v>四川太极沙河源药店</v>
          </cell>
          <cell r="F44" t="str">
            <v>是</v>
          </cell>
          <cell r="G44">
            <v>181</v>
          </cell>
          <cell r="H44" t="str">
            <v>西北片区</v>
          </cell>
          <cell r="I44" t="str">
            <v>刘琴英 </v>
          </cell>
          <cell r="J44">
            <v>2005</v>
          </cell>
          <cell r="K44">
            <v>80.23</v>
          </cell>
          <cell r="L44">
            <v>160863.85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城郊二片区</v>
          </cell>
          <cell r="I45" t="str">
            <v>苗凯</v>
          </cell>
          <cell r="J45">
            <v>1834</v>
          </cell>
          <cell r="K45">
            <v>85.07</v>
          </cell>
          <cell r="L45">
            <v>156017.05</v>
          </cell>
        </row>
        <row r="46">
          <cell r="D46">
            <v>746</v>
          </cell>
          <cell r="E46" t="str">
            <v>四川太极大邑县晋原镇内蒙古大道桃源药店</v>
          </cell>
          <cell r="F46" t="str">
            <v>否</v>
          </cell>
          <cell r="G46">
            <v>235</v>
          </cell>
          <cell r="H46" t="str">
            <v>城郊一片区</v>
          </cell>
          <cell r="I46" t="str">
            <v>周佳玉</v>
          </cell>
          <cell r="J46">
            <v>2135</v>
          </cell>
          <cell r="K46">
            <v>70.4</v>
          </cell>
          <cell r="L46">
            <v>150295.58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  <cell r="I47" t="str">
            <v>谢怡 </v>
          </cell>
          <cell r="J47">
            <v>2603</v>
          </cell>
          <cell r="K47">
            <v>57.63</v>
          </cell>
          <cell r="L47">
            <v>149998.4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  <cell r="I48" t="str">
            <v>苗凯</v>
          </cell>
          <cell r="J48">
            <v>1577</v>
          </cell>
          <cell r="K48">
            <v>94.92</v>
          </cell>
          <cell r="L48">
            <v>149687.43</v>
          </cell>
        </row>
        <row r="49">
          <cell r="D49">
            <v>511</v>
          </cell>
          <cell r="E49" t="str">
            <v>四川太极成华杉板桥南一路店</v>
          </cell>
          <cell r="F49" t="str">
            <v>否</v>
          </cell>
          <cell r="G49">
            <v>23</v>
          </cell>
          <cell r="H49" t="str">
            <v>城中片区</v>
          </cell>
          <cell r="I49" t="str">
            <v>何巍 </v>
          </cell>
          <cell r="J49">
            <v>2356</v>
          </cell>
          <cell r="K49">
            <v>62.71</v>
          </cell>
          <cell r="L49">
            <v>147749.6</v>
          </cell>
        </row>
        <row r="50">
          <cell r="D50">
            <v>347</v>
          </cell>
          <cell r="E50" t="str">
            <v>四川太极清江东路2药店</v>
          </cell>
          <cell r="F50" t="str">
            <v>是</v>
          </cell>
          <cell r="G50">
            <v>181</v>
          </cell>
          <cell r="H50" t="str">
            <v>西北片区</v>
          </cell>
          <cell r="I50" t="str">
            <v>刘琴英 </v>
          </cell>
          <cell r="J50">
            <v>2581</v>
          </cell>
          <cell r="K50">
            <v>56.12</v>
          </cell>
          <cell r="L50">
            <v>144842.74</v>
          </cell>
        </row>
        <row r="51">
          <cell r="D51">
            <v>704</v>
          </cell>
          <cell r="E51" t="str">
            <v>四川太极都江堰奎光路中段药店</v>
          </cell>
          <cell r="F51" t="str">
            <v>否</v>
          </cell>
          <cell r="G51">
            <v>233</v>
          </cell>
          <cell r="H51" t="str">
            <v>城郊二片区</v>
          </cell>
          <cell r="I51" t="str">
            <v>苗凯</v>
          </cell>
          <cell r="J51">
            <v>1638</v>
          </cell>
          <cell r="K51">
            <v>88.42</v>
          </cell>
          <cell r="L51">
            <v>144824.35</v>
          </cell>
        </row>
        <row r="52">
          <cell r="D52">
            <v>572</v>
          </cell>
          <cell r="E52" t="str">
            <v>四川太极郫县郫筒镇东大街药店</v>
          </cell>
          <cell r="F52" t="str">
            <v>否</v>
          </cell>
          <cell r="G52">
            <v>23</v>
          </cell>
          <cell r="H52" t="str">
            <v>城中片区</v>
          </cell>
          <cell r="I52" t="str">
            <v>何巍 </v>
          </cell>
          <cell r="J52">
            <v>1984</v>
          </cell>
          <cell r="K52">
            <v>71.84</v>
          </cell>
          <cell r="L52">
            <v>142526.86</v>
          </cell>
        </row>
        <row r="53">
          <cell r="D53">
            <v>712</v>
          </cell>
          <cell r="E53" t="str">
            <v>四川太极成华区华泰路药店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谢怡 </v>
          </cell>
          <cell r="J53">
            <v>1775</v>
          </cell>
          <cell r="K53">
            <v>79.78</v>
          </cell>
          <cell r="L53">
            <v>141604.08</v>
          </cell>
        </row>
        <row r="54">
          <cell r="D54">
            <v>745</v>
          </cell>
          <cell r="E54" t="str">
            <v>四川太极金牛区金沙路药店</v>
          </cell>
          <cell r="F54" t="str">
            <v/>
          </cell>
          <cell r="G54">
            <v>181</v>
          </cell>
          <cell r="H54" t="str">
            <v>西北片区</v>
          </cell>
          <cell r="I54" t="str">
            <v>刘琴英 </v>
          </cell>
          <cell r="J54">
            <v>2188</v>
          </cell>
          <cell r="K54">
            <v>61.51</v>
          </cell>
          <cell r="L54">
            <v>134591.39</v>
          </cell>
        </row>
        <row r="55">
          <cell r="D55">
            <v>591</v>
          </cell>
          <cell r="E55" t="str">
            <v>四川太极邛崃市临邛镇长安大道药店</v>
          </cell>
          <cell r="F55" t="str">
            <v>否</v>
          </cell>
          <cell r="G55">
            <v>235</v>
          </cell>
          <cell r="H55" t="str">
            <v>城郊一片区</v>
          </cell>
          <cell r="I55" t="str">
            <v>周佳玉</v>
          </cell>
          <cell r="J55">
            <v>1808</v>
          </cell>
          <cell r="K55">
            <v>69.21</v>
          </cell>
          <cell r="L55">
            <v>125137.51</v>
          </cell>
        </row>
        <row r="56">
          <cell r="D56">
            <v>573</v>
          </cell>
          <cell r="E56" t="str">
            <v>四川太极双流县西航港街道锦华路一段药店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谢怡 </v>
          </cell>
          <cell r="J56">
            <v>2364</v>
          </cell>
          <cell r="K56">
            <v>51.18</v>
          </cell>
          <cell r="L56">
            <v>120992.6</v>
          </cell>
        </row>
        <row r="57">
          <cell r="D57">
            <v>56</v>
          </cell>
          <cell r="E57" t="str">
            <v>四川太极三江店</v>
          </cell>
          <cell r="F57" t="str">
            <v>是</v>
          </cell>
          <cell r="G57">
            <v>233</v>
          </cell>
          <cell r="H57" t="str">
            <v>城郊二片区</v>
          </cell>
          <cell r="I57" t="str">
            <v>苗凯</v>
          </cell>
          <cell r="J57">
            <v>1369</v>
          </cell>
          <cell r="K57">
            <v>87.48</v>
          </cell>
          <cell r="L57">
            <v>119762.82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235</v>
          </cell>
          <cell r="H58" t="str">
            <v>城郊一片区</v>
          </cell>
          <cell r="I58" t="str">
            <v>周佳玉</v>
          </cell>
          <cell r="J58">
            <v>1883</v>
          </cell>
          <cell r="K58">
            <v>62.71</v>
          </cell>
          <cell r="L58">
            <v>118073.73</v>
          </cell>
        </row>
        <row r="59">
          <cell r="D59">
            <v>727</v>
          </cell>
          <cell r="E59" t="str">
            <v>四川太极金牛区黄苑东街药店</v>
          </cell>
          <cell r="F59" t="str">
            <v>否</v>
          </cell>
          <cell r="G59">
            <v>181</v>
          </cell>
          <cell r="H59" t="str">
            <v>西北片区</v>
          </cell>
          <cell r="I59" t="str">
            <v>刘琴英 </v>
          </cell>
          <cell r="J59">
            <v>1871</v>
          </cell>
          <cell r="K59">
            <v>62.45</v>
          </cell>
          <cell r="L59">
            <v>116838.62</v>
          </cell>
        </row>
        <row r="60">
          <cell r="D60">
            <v>584</v>
          </cell>
          <cell r="E60" t="str">
            <v>四川太极高新区中和街道柳荫街药店</v>
          </cell>
          <cell r="F60" t="str">
            <v>否</v>
          </cell>
          <cell r="G60">
            <v>232</v>
          </cell>
          <cell r="H60" t="str">
            <v>东南片区</v>
          </cell>
          <cell r="I60" t="str">
            <v>谢怡 </v>
          </cell>
          <cell r="J60">
            <v>1681</v>
          </cell>
          <cell r="K60">
            <v>65.33</v>
          </cell>
          <cell r="L60">
            <v>109824.57</v>
          </cell>
        </row>
        <row r="61">
          <cell r="D61">
            <v>545</v>
          </cell>
          <cell r="E61" t="str">
            <v>四川太极龙潭西路店</v>
          </cell>
          <cell r="F61" t="str">
            <v>是</v>
          </cell>
          <cell r="G61">
            <v>232</v>
          </cell>
          <cell r="H61" t="str">
            <v>东南片区</v>
          </cell>
          <cell r="I61" t="str">
            <v>谢怡 </v>
          </cell>
          <cell r="J61">
            <v>1451</v>
          </cell>
          <cell r="K61">
            <v>75.38</v>
          </cell>
          <cell r="L61">
            <v>109381.57</v>
          </cell>
        </row>
        <row r="62">
          <cell r="D62">
            <v>732</v>
          </cell>
          <cell r="E62" t="str">
            <v>四川太极邛崃市羊安镇永康大道药店</v>
          </cell>
          <cell r="F62" t="str">
            <v>否</v>
          </cell>
          <cell r="G62">
            <v>235</v>
          </cell>
          <cell r="H62" t="str">
            <v>城郊一片区</v>
          </cell>
          <cell r="I62" t="str">
            <v>周佳玉</v>
          </cell>
          <cell r="J62">
            <v>1217</v>
          </cell>
          <cell r="K62">
            <v>89.06</v>
          </cell>
          <cell r="L62">
            <v>108384.27</v>
          </cell>
        </row>
        <row r="63">
          <cell r="D63">
            <v>570</v>
          </cell>
          <cell r="E63" t="str">
            <v>四川太极青羊区浣花滨河路药店</v>
          </cell>
          <cell r="F63" t="str">
            <v>否</v>
          </cell>
          <cell r="G63">
            <v>181</v>
          </cell>
          <cell r="H63" t="str">
            <v>西北片区</v>
          </cell>
          <cell r="I63" t="str">
            <v>刘琴英 </v>
          </cell>
          <cell r="J63">
            <v>2134</v>
          </cell>
          <cell r="K63">
            <v>50.15</v>
          </cell>
          <cell r="L63">
            <v>107013.59</v>
          </cell>
        </row>
        <row r="64">
          <cell r="D64">
            <v>747</v>
          </cell>
          <cell r="E64" t="str">
            <v>四川太极郫县郫筒镇一环路东南段药店</v>
          </cell>
          <cell r="F64" t="str">
            <v/>
          </cell>
          <cell r="G64">
            <v>23</v>
          </cell>
          <cell r="H64" t="str">
            <v>城中片区</v>
          </cell>
          <cell r="I64" t="str">
            <v>何巍 </v>
          </cell>
          <cell r="J64">
            <v>1468</v>
          </cell>
          <cell r="K64">
            <v>68.74</v>
          </cell>
          <cell r="L64">
            <v>100913.7</v>
          </cell>
        </row>
        <row r="65">
          <cell r="D65">
            <v>549</v>
          </cell>
          <cell r="E65" t="str">
            <v>四川太极大邑县晋源镇东壕沟段药店</v>
          </cell>
          <cell r="F65" t="str">
            <v>否</v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1245</v>
          </cell>
          <cell r="K65">
            <v>80.96</v>
          </cell>
          <cell r="L65">
            <v>100792.37</v>
          </cell>
        </row>
        <row r="66">
          <cell r="D66">
            <v>371</v>
          </cell>
          <cell r="E66" t="str">
            <v>四川太极兴义镇万兴路药店</v>
          </cell>
          <cell r="F66" t="str">
            <v>否</v>
          </cell>
          <cell r="G66">
            <v>235</v>
          </cell>
          <cell r="H66" t="str">
            <v>城郊一片区</v>
          </cell>
          <cell r="I66" t="str">
            <v>周佳玉</v>
          </cell>
          <cell r="J66">
            <v>1768</v>
          </cell>
          <cell r="K66">
            <v>56.92</v>
          </cell>
          <cell r="L66">
            <v>100634.91</v>
          </cell>
        </row>
        <row r="67">
          <cell r="D67">
            <v>720</v>
          </cell>
          <cell r="E67" t="str">
            <v>四川太极大邑县新场镇文昌街药店</v>
          </cell>
          <cell r="F67" t="str">
            <v>否</v>
          </cell>
          <cell r="G67">
            <v>235</v>
          </cell>
          <cell r="H67" t="str">
            <v>城郊一片区</v>
          </cell>
          <cell r="I67" t="str">
            <v>周佳玉</v>
          </cell>
          <cell r="J67">
            <v>1441</v>
          </cell>
          <cell r="K67">
            <v>69</v>
          </cell>
          <cell r="L67">
            <v>99427.2</v>
          </cell>
        </row>
        <row r="68">
          <cell r="D68">
            <v>743</v>
          </cell>
          <cell r="E68" t="str">
            <v>四川太极成华区万宇路药店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谢怡 </v>
          </cell>
          <cell r="J68">
            <v>1873</v>
          </cell>
          <cell r="K68">
            <v>53.04</v>
          </cell>
          <cell r="L68">
            <v>99337.46</v>
          </cell>
        </row>
        <row r="69">
          <cell r="D69">
            <v>716</v>
          </cell>
          <cell r="E69" t="str">
            <v>四川太极大邑县沙渠镇方圆路药店</v>
          </cell>
          <cell r="F69" t="str">
            <v>否</v>
          </cell>
          <cell r="G69">
            <v>235</v>
          </cell>
          <cell r="H69" t="str">
            <v>城郊一片区</v>
          </cell>
          <cell r="I69" t="str">
            <v>周佳玉</v>
          </cell>
          <cell r="J69">
            <v>1172</v>
          </cell>
          <cell r="K69">
            <v>83.87</v>
          </cell>
          <cell r="L69">
            <v>98295.61</v>
          </cell>
        </row>
        <row r="70">
          <cell r="D70">
            <v>738</v>
          </cell>
          <cell r="E70" t="str">
            <v>四川太极都江堰市蒲阳路药店</v>
          </cell>
          <cell r="F70" t="str">
            <v>否</v>
          </cell>
          <cell r="G70">
            <v>233</v>
          </cell>
          <cell r="H70" t="str">
            <v>城郊二片区</v>
          </cell>
          <cell r="I70" t="str">
            <v>苗凯</v>
          </cell>
          <cell r="J70">
            <v>1342</v>
          </cell>
          <cell r="K70">
            <v>72.59</v>
          </cell>
          <cell r="L70">
            <v>97410.26</v>
          </cell>
        </row>
        <row r="71">
          <cell r="D71">
            <v>723</v>
          </cell>
          <cell r="E71" t="str">
            <v>四川太极锦江区柳翠路药店</v>
          </cell>
          <cell r="F71" t="str">
            <v>否</v>
          </cell>
          <cell r="G71">
            <v>23</v>
          </cell>
          <cell r="H71" t="str">
            <v>城中片区</v>
          </cell>
          <cell r="I71" t="str">
            <v>何巍 </v>
          </cell>
          <cell r="J71">
            <v>1382</v>
          </cell>
          <cell r="K71">
            <v>69.04</v>
          </cell>
          <cell r="L71">
            <v>95409.63</v>
          </cell>
        </row>
        <row r="72">
          <cell r="D72">
            <v>748</v>
          </cell>
          <cell r="E72" t="str">
            <v>四川太极大邑县晋原镇东街药店</v>
          </cell>
          <cell r="F72" t="str">
            <v/>
          </cell>
          <cell r="G72">
            <v>235</v>
          </cell>
          <cell r="H72" t="str">
            <v>城郊一片区</v>
          </cell>
          <cell r="I72" t="str">
            <v>周佳玉</v>
          </cell>
          <cell r="J72">
            <v>1426</v>
          </cell>
          <cell r="K72">
            <v>66.69</v>
          </cell>
          <cell r="L72">
            <v>95099.98</v>
          </cell>
        </row>
        <row r="73">
          <cell r="D73">
            <v>740</v>
          </cell>
          <cell r="E73" t="str">
            <v>四川太极成华区华康路药店</v>
          </cell>
          <cell r="F73" t="str">
            <v/>
          </cell>
          <cell r="G73">
            <v>232</v>
          </cell>
          <cell r="H73" t="str">
            <v>东南片区</v>
          </cell>
          <cell r="I73" t="str">
            <v>谢怡 </v>
          </cell>
          <cell r="J73">
            <v>1558</v>
          </cell>
          <cell r="K73">
            <v>60.94</v>
          </cell>
          <cell r="L73">
            <v>94947.97</v>
          </cell>
        </row>
        <row r="74">
          <cell r="D74">
            <v>539</v>
          </cell>
          <cell r="E74" t="str">
            <v>四川太极大邑县晋原镇子龙路店</v>
          </cell>
          <cell r="F74" t="str">
            <v>否</v>
          </cell>
          <cell r="G74">
            <v>235</v>
          </cell>
          <cell r="H74" t="str">
            <v>城郊一片区</v>
          </cell>
          <cell r="I74" t="str">
            <v>周佳玉</v>
          </cell>
          <cell r="J74">
            <v>1273</v>
          </cell>
          <cell r="K74">
            <v>70.96</v>
          </cell>
          <cell r="L74">
            <v>90333.13</v>
          </cell>
        </row>
        <row r="75">
          <cell r="D75">
            <v>706</v>
          </cell>
          <cell r="E75" t="str">
            <v>四川太极都江堰幸福镇翔凤路药店</v>
          </cell>
          <cell r="F75" t="str">
            <v>否</v>
          </cell>
          <cell r="G75">
            <v>233</v>
          </cell>
          <cell r="H75" t="str">
            <v>城郊二片区</v>
          </cell>
          <cell r="I75" t="str">
            <v>苗凯</v>
          </cell>
          <cell r="J75">
            <v>1473</v>
          </cell>
          <cell r="K75">
            <v>60.37</v>
          </cell>
          <cell r="L75">
            <v>88927.67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城郊二片区</v>
          </cell>
          <cell r="I76" t="str">
            <v>苗凯</v>
          </cell>
          <cell r="J76">
            <v>1283</v>
          </cell>
          <cell r="K76">
            <v>66.78</v>
          </cell>
          <cell r="L76">
            <v>85677.76</v>
          </cell>
        </row>
        <row r="77">
          <cell r="D77">
            <v>718</v>
          </cell>
          <cell r="E77" t="str">
            <v>四川太极龙泉驿区龙泉街道驿生路药店</v>
          </cell>
          <cell r="F77" t="str">
            <v>否</v>
          </cell>
          <cell r="G77">
            <v>23</v>
          </cell>
          <cell r="H77" t="str">
            <v>城中片区</v>
          </cell>
          <cell r="I77" t="str">
            <v>何巍 </v>
          </cell>
          <cell r="J77">
            <v>1012</v>
          </cell>
          <cell r="K77">
            <v>82.59</v>
          </cell>
          <cell r="L77">
            <v>83576.72</v>
          </cell>
        </row>
        <row r="78">
          <cell r="D78">
            <v>594</v>
          </cell>
          <cell r="E78" t="str">
            <v>四川太极大邑县安仁镇千禧街药店</v>
          </cell>
          <cell r="F78" t="str">
            <v>否</v>
          </cell>
          <cell r="G78">
            <v>235</v>
          </cell>
          <cell r="H78" t="str">
            <v>城郊一片区</v>
          </cell>
          <cell r="I78" t="str">
            <v>周佳玉</v>
          </cell>
          <cell r="J78">
            <v>1057</v>
          </cell>
          <cell r="K78">
            <v>75.82</v>
          </cell>
          <cell r="L78">
            <v>80137.38</v>
          </cell>
        </row>
        <row r="79">
          <cell r="D79">
            <v>750</v>
          </cell>
          <cell r="E79" t="str">
            <v>成都成汉太极大药房有限公司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谢怡 </v>
          </cell>
          <cell r="J79">
            <v>1448</v>
          </cell>
          <cell r="K79">
            <v>50.89</v>
          </cell>
          <cell r="L79">
            <v>73694.23</v>
          </cell>
        </row>
        <row r="80">
          <cell r="D80">
            <v>733</v>
          </cell>
          <cell r="E80" t="str">
            <v>四川太极双流区东升街道三强西路药店</v>
          </cell>
          <cell r="F80" t="str">
            <v>否</v>
          </cell>
          <cell r="G80">
            <v>232</v>
          </cell>
          <cell r="H80" t="str">
            <v>东南片区</v>
          </cell>
          <cell r="I80" t="str">
            <v>谢怡 </v>
          </cell>
          <cell r="J80">
            <v>1674</v>
          </cell>
          <cell r="K80">
            <v>43.1</v>
          </cell>
          <cell r="L80">
            <v>72156.92</v>
          </cell>
        </row>
        <row r="81">
          <cell r="D81">
            <v>721</v>
          </cell>
          <cell r="E81" t="str">
            <v>四川太极邛崃市临邛镇洪川小区药店</v>
          </cell>
          <cell r="F81" t="str">
            <v>否</v>
          </cell>
          <cell r="G81">
            <v>235</v>
          </cell>
          <cell r="H81" t="str">
            <v>城郊一片区</v>
          </cell>
          <cell r="I81" t="str">
            <v>周佳玉</v>
          </cell>
          <cell r="J81">
            <v>932</v>
          </cell>
          <cell r="K81">
            <v>68.7</v>
          </cell>
          <cell r="L81">
            <v>64031.22</v>
          </cell>
        </row>
        <row r="82">
          <cell r="D82">
            <v>741</v>
          </cell>
          <cell r="E82" t="str">
            <v>四川太极成华区新怡路店</v>
          </cell>
          <cell r="F82" t="str">
            <v/>
          </cell>
          <cell r="G82">
            <v>181</v>
          </cell>
          <cell r="H82" t="str">
            <v>西北片区</v>
          </cell>
          <cell r="I82" t="str">
            <v>刘琴英 </v>
          </cell>
          <cell r="J82">
            <v>1374</v>
          </cell>
          <cell r="K82">
            <v>46.34</v>
          </cell>
          <cell r="L82">
            <v>63664.51</v>
          </cell>
        </row>
        <row r="83">
          <cell r="D83">
            <v>709</v>
          </cell>
          <cell r="E83" t="str">
            <v>四川太极新都区马超东路店</v>
          </cell>
          <cell r="F83" t="str">
            <v>否</v>
          </cell>
          <cell r="G83">
            <v>181</v>
          </cell>
          <cell r="H83" t="str">
            <v>西北片区</v>
          </cell>
          <cell r="I83" t="str">
            <v>刘琴英 </v>
          </cell>
          <cell r="J83">
            <v>802</v>
          </cell>
          <cell r="K83">
            <v>74.51</v>
          </cell>
          <cell r="L83">
            <v>59756.91</v>
          </cell>
        </row>
        <row r="84">
          <cell r="D84">
            <v>713</v>
          </cell>
          <cell r="E84" t="str">
            <v>四川太极都江堰聚源镇药店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848</v>
          </cell>
          <cell r="K84">
            <v>69.67</v>
          </cell>
          <cell r="L84">
            <v>59078.4</v>
          </cell>
        </row>
        <row r="85">
          <cell r="D85">
            <v>349</v>
          </cell>
          <cell r="E85" t="str">
            <v>四川太极人民中路店</v>
          </cell>
          <cell r="F85" t="str">
            <v>否</v>
          </cell>
          <cell r="G85">
            <v>23</v>
          </cell>
          <cell r="H85" t="str">
            <v>城中片区</v>
          </cell>
          <cell r="I85" t="str">
            <v>何巍 </v>
          </cell>
          <cell r="J85">
            <v>709</v>
          </cell>
          <cell r="K85">
            <v>58.02</v>
          </cell>
          <cell r="L85">
            <v>41135.12</v>
          </cell>
        </row>
        <row r="86">
          <cell r="D86" t="str">
            <v>合计</v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>
            <v>212524</v>
          </cell>
          <cell r="K86">
            <v>82.08</v>
          </cell>
          <cell r="L86">
            <v>17443249.21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4"/>
  <sheetViews>
    <sheetView tabSelected="1" workbookViewId="0">
      <pane xSplit="2" ySplit="1" topLeftCell="K92" activePane="bottomRight" state="frozen"/>
      <selection/>
      <selection pane="topRight"/>
      <selection pane="bottomLeft"/>
      <selection pane="bottomRight" activeCell="K100" sqref="K100"/>
    </sheetView>
  </sheetViews>
  <sheetFormatPr defaultColWidth="8" defaultRowHeight="30" customHeight="1"/>
  <cols>
    <col min="1" max="1" width="7.25" style="30" customWidth="1"/>
    <col min="2" max="2" width="27" style="30" customWidth="1"/>
    <col min="3" max="3" width="6.625" style="30" customWidth="1"/>
    <col min="4" max="4" width="11.425" style="30" customWidth="1"/>
    <col min="5" max="5" width="7.56666666666667" style="30" customWidth="1"/>
    <col min="6" max="6" width="7.425" style="30" customWidth="1"/>
    <col min="7" max="7" width="8.14166666666667" style="30" customWidth="1"/>
    <col min="8" max="8" width="11.425" style="30" customWidth="1"/>
    <col min="9" max="9" width="9.56666666666667" style="32" customWidth="1"/>
    <col min="10" max="10" width="8" style="33" customWidth="1"/>
    <col min="11" max="11" width="7.70833333333333" style="33" customWidth="1"/>
    <col min="12" max="12" width="12" style="33" customWidth="1"/>
    <col min="13" max="13" width="9.28333333333333" style="33" customWidth="1"/>
    <col min="14" max="14" width="8.70833333333333" style="33" customWidth="1"/>
    <col min="15" max="15" width="9.56666666666667" style="34" customWidth="1"/>
    <col min="16" max="16" width="7.70833333333333" style="30" customWidth="1"/>
    <col min="17" max="17" width="8.70833333333333" style="30" customWidth="1"/>
    <col min="18" max="19" width="7.85833333333333" style="35" customWidth="1"/>
    <col min="20" max="20" width="11" style="35" customWidth="1"/>
    <col min="21" max="21" width="7.70833333333333" style="36" customWidth="1"/>
    <col min="22" max="22" width="10.1416666666667" style="36" customWidth="1"/>
    <col min="23" max="23" width="9.85833333333333" style="36" customWidth="1"/>
    <col min="24" max="16383" width="8" style="30"/>
    <col min="16384" max="16384" width="8" style="37"/>
  </cols>
  <sheetData>
    <row r="1" s="32" customFormat="1" ht="39" customHeight="1" spans="1:23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2" t="s">
        <v>7</v>
      </c>
      <c r="I1" s="13" t="s">
        <v>8</v>
      </c>
      <c r="J1" s="16" t="s">
        <v>9</v>
      </c>
      <c r="K1" s="17" t="s">
        <v>10</v>
      </c>
      <c r="L1" s="16" t="s">
        <v>11</v>
      </c>
      <c r="M1" s="17" t="s">
        <v>12</v>
      </c>
      <c r="N1" s="17" t="s">
        <v>13</v>
      </c>
      <c r="O1" s="18" t="s">
        <v>14</v>
      </c>
      <c r="P1" s="12" t="s">
        <v>15</v>
      </c>
      <c r="Q1" s="23" t="s">
        <v>16</v>
      </c>
      <c r="R1" s="24" t="s">
        <v>17</v>
      </c>
      <c r="S1" s="24" t="s">
        <v>18</v>
      </c>
      <c r="T1" s="24" t="s">
        <v>19</v>
      </c>
      <c r="U1" s="25" t="s">
        <v>20</v>
      </c>
      <c r="V1" s="25" t="s">
        <v>21</v>
      </c>
      <c r="W1" s="25" t="s">
        <v>22</v>
      </c>
    </row>
    <row r="2" s="30" customFormat="1" ht="20" customHeight="1" spans="1:23">
      <c r="A2" s="14">
        <v>754</v>
      </c>
      <c r="B2" s="14" t="s">
        <v>23</v>
      </c>
      <c r="C2" s="14">
        <v>233</v>
      </c>
      <c r="D2" s="14" t="s">
        <v>24</v>
      </c>
      <c r="E2" s="15">
        <v>0</v>
      </c>
      <c r="F2" s="15">
        <f t="shared" ref="F2:F12" si="0">E2/31</f>
        <v>0</v>
      </c>
      <c r="G2" s="15">
        <f t="shared" ref="G2:G31" si="1">F2*1.2</f>
        <v>0</v>
      </c>
      <c r="H2" s="14">
        <f>VLOOKUP(A2,[1]查询时间段分门店销售汇总!$D$1:$L$65536,9,FALSE)</f>
        <v>187857.44</v>
      </c>
      <c r="I2" s="19">
        <f t="shared" ref="I2:I31" si="2">H2/25</f>
        <v>7514.2976</v>
      </c>
      <c r="J2" s="20">
        <f>VLOOKUP(A$1:A$65543,[2]门店!$A:$I,9,0)</f>
        <v>4800</v>
      </c>
      <c r="K2" s="20">
        <v>5700</v>
      </c>
      <c r="L2" s="20">
        <f>K2*30</f>
        <v>171000</v>
      </c>
      <c r="M2" s="20">
        <f t="shared" ref="M2:M31" si="3">L2*O2</f>
        <v>54036</v>
      </c>
      <c r="N2" s="21"/>
      <c r="O2" s="22" t="s">
        <v>25</v>
      </c>
      <c r="P2" s="14">
        <f>VLOOKUP(A$1:A$65543,[3]查询时间段分门店销售汇总!$A:$I,8,0)</f>
        <v>61.72</v>
      </c>
      <c r="Q2" s="26">
        <f t="shared" ref="Q2:Q31" si="4">L2/P2</f>
        <v>2770.57679844459</v>
      </c>
      <c r="R2" s="27">
        <f>IF($K2&lt;=4000,$K2*1.06,IF($K2&lt;=10000,$K2*1.04,$K2*1.03))</f>
        <v>5928</v>
      </c>
      <c r="S2" s="27">
        <f>R2*30</f>
        <v>177840</v>
      </c>
      <c r="T2" s="27">
        <f t="shared" ref="T2:T31" si="5">S2*O2</f>
        <v>56197.44</v>
      </c>
      <c r="U2" s="28">
        <f>IF($K2&lt;=4000,$K2*1.12,IF($K2&lt;=10000,$K2*1.08,$K2*1.06))</f>
        <v>6156</v>
      </c>
      <c r="V2" s="28">
        <f>U2*30</f>
        <v>184680</v>
      </c>
      <c r="W2" s="28">
        <f t="shared" ref="W2:W31" si="6">V2*O2</f>
        <v>58358.88</v>
      </c>
    </row>
    <row r="3" s="30" customFormat="1" ht="20" customHeight="1" spans="1:23">
      <c r="A3" s="14">
        <v>329</v>
      </c>
      <c r="B3" s="14" t="s">
        <v>26</v>
      </c>
      <c r="C3" s="14">
        <v>233</v>
      </c>
      <c r="D3" s="14" t="s">
        <v>24</v>
      </c>
      <c r="E3" s="15">
        <v>193905.89</v>
      </c>
      <c r="F3" s="15">
        <f t="shared" si="0"/>
        <v>6255.02870967742</v>
      </c>
      <c r="G3" s="15">
        <f t="shared" si="1"/>
        <v>7506.0344516129</v>
      </c>
      <c r="H3" s="14">
        <f>VLOOKUP(A3,[1]查询时间段分门店销售汇总!$D$1:$L$65536,9,FALSE)</f>
        <v>201865.15</v>
      </c>
      <c r="I3" s="19">
        <f t="shared" si="2"/>
        <v>8074.606</v>
      </c>
      <c r="J3" s="20">
        <f>VLOOKUP(A$1:A$65543,[2]门店!$A:$I,9,0)</f>
        <v>6600</v>
      </c>
      <c r="K3" s="20">
        <v>7000</v>
      </c>
      <c r="L3" s="20">
        <f t="shared" ref="L3:L8" si="7">K3*30</f>
        <v>210000</v>
      </c>
      <c r="M3" s="20">
        <f t="shared" si="3"/>
        <v>62391</v>
      </c>
      <c r="N3" s="21">
        <f>(K3-F3)/F3</f>
        <v>0.119099579698172</v>
      </c>
      <c r="O3" s="22" t="s">
        <v>27</v>
      </c>
      <c r="P3" s="14">
        <f>VLOOKUP(A$1:A$65543,[3]查询时间段分门店销售汇总!$A:$I,8,0)</f>
        <v>119.19</v>
      </c>
      <c r="Q3" s="26">
        <f t="shared" si="4"/>
        <v>1761.89277623962</v>
      </c>
      <c r="R3" s="27">
        <f t="shared" ref="R3:R8" si="8">IF($K3&lt;=4000,$K3*1.06,IF($K3&lt;=10000,$K3*1.04,$K3*1.03))</f>
        <v>7280</v>
      </c>
      <c r="S3" s="27">
        <f t="shared" ref="S3:S34" si="9">R3*30</f>
        <v>218400</v>
      </c>
      <c r="T3" s="27">
        <f t="shared" si="5"/>
        <v>64886.64</v>
      </c>
      <c r="U3" s="28">
        <f t="shared" ref="U3:U10" si="10">IF($K3&lt;=4000,$K3*1.12,IF($K3&lt;=10000,$K3*1.08,$K3*1.06))</f>
        <v>7560</v>
      </c>
      <c r="V3" s="28">
        <f t="shared" ref="V3:V34" si="11">U3*30</f>
        <v>226800</v>
      </c>
      <c r="W3" s="28">
        <f t="shared" si="6"/>
        <v>67382.28</v>
      </c>
    </row>
    <row r="4" s="30" customFormat="1" ht="20" customHeight="1" spans="1:23">
      <c r="A4" s="14">
        <v>101453</v>
      </c>
      <c r="B4" s="14" t="s">
        <v>28</v>
      </c>
      <c r="C4" s="14">
        <v>233</v>
      </c>
      <c r="D4" s="14" t="s">
        <v>24</v>
      </c>
      <c r="E4" s="15">
        <v>0</v>
      </c>
      <c r="F4" s="15">
        <f t="shared" si="0"/>
        <v>0</v>
      </c>
      <c r="G4" s="15">
        <f t="shared" si="1"/>
        <v>0</v>
      </c>
      <c r="H4" s="14">
        <f>VLOOKUP(A4,[1]查询时间段分门店销售汇总!$D$1:$L$65536,9,FALSE)</f>
        <v>95734.02</v>
      </c>
      <c r="I4" s="19">
        <f t="shared" si="2"/>
        <v>3829.3608</v>
      </c>
      <c r="J4" s="20">
        <f>VLOOKUP(A$1:A$65543,[2]门店!$A:$I,9,0)</f>
        <v>2400</v>
      </c>
      <c r="K4" s="20">
        <v>3200</v>
      </c>
      <c r="L4" s="20">
        <f t="shared" si="7"/>
        <v>96000</v>
      </c>
      <c r="M4" s="20">
        <f t="shared" si="3"/>
        <v>33686.4</v>
      </c>
      <c r="N4" s="21"/>
      <c r="O4" s="22" t="s">
        <v>29</v>
      </c>
      <c r="P4" s="14">
        <f>VLOOKUP(A$1:A$65543,[3]查询时间段分门店销售汇总!$A:$I,8,0)</f>
        <v>65.47</v>
      </c>
      <c r="Q4" s="26">
        <f t="shared" si="4"/>
        <v>1466.32045211547</v>
      </c>
      <c r="R4" s="27">
        <f t="shared" si="8"/>
        <v>3392</v>
      </c>
      <c r="S4" s="27">
        <f t="shared" si="9"/>
        <v>101760</v>
      </c>
      <c r="T4" s="27">
        <f t="shared" si="5"/>
        <v>35707.584</v>
      </c>
      <c r="U4" s="28">
        <f t="shared" si="10"/>
        <v>3584</v>
      </c>
      <c r="V4" s="28">
        <f t="shared" si="11"/>
        <v>107520</v>
      </c>
      <c r="W4" s="28">
        <f t="shared" si="6"/>
        <v>37728.768</v>
      </c>
    </row>
    <row r="5" s="30" customFormat="1" ht="20" customHeight="1" spans="1:23">
      <c r="A5" s="14">
        <v>710</v>
      </c>
      <c r="B5" s="14" t="s">
        <v>30</v>
      </c>
      <c r="C5" s="14">
        <v>233</v>
      </c>
      <c r="D5" s="14" t="s">
        <v>24</v>
      </c>
      <c r="E5" s="15">
        <v>85677.76</v>
      </c>
      <c r="F5" s="15">
        <f t="shared" si="0"/>
        <v>2763.79870967742</v>
      </c>
      <c r="G5" s="15">
        <f t="shared" si="1"/>
        <v>3316.5584516129</v>
      </c>
      <c r="H5" s="14">
        <f>VLOOKUP(A5,[1]查询时间段分门店销售汇总!$D$1:$L$65536,9,FALSE)</f>
        <v>76254.13</v>
      </c>
      <c r="I5" s="19">
        <f t="shared" si="2"/>
        <v>3050.1652</v>
      </c>
      <c r="J5" s="20">
        <f>VLOOKUP(A$1:A$65543,[2]门店!$A:$I,9,0)</f>
        <v>3200</v>
      </c>
      <c r="K5" s="20">
        <v>3200</v>
      </c>
      <c r="L5" s="20">
        <f t="shared" si="7"/>
        <v>96000</v>
      </c>
      <c r="M5" s="20">
        <f t="shared" si="3"/>
        <v>31046.4</v>
      </c>
      <c r="N5" s="21">
        <f t="shared" ref="N5:N12" si="12">(K5-F5)/F5</f>
        <v>0.157826721893756</v>
      </c>
      <c r="O5" s="22" t="s">
        <v>31</v>
      </c>
      <c r="P5" s="14">
        <f>VLOOKUP(A$1:A$65543,[3]查询时间段分门店销售汇总!$A:$I,8,0)</f>
        <v>68.82</v>
      </c>
      <c r="Q5" s="26">
        <f t="shared" si="4"/>
        <v>1394.9433304272</v>
      </c>
      <c r="R5" s="27">
        <f t="shared" si="8"/>
        <v>3392</v>
      </c>
      <c r="S5" s="27">
        <f t="shared" si="9"/>
        <v>101760</v>
      </c>
      <c r="T5" s="27">
        <f t="shared" si="5"/>
        <v>32909.184</v>
      </c>
      <c r="U5" s="28">
        <f t="shared" si="10"/>
        <v>3584</v>
      </c>
      <c r="V5" s="28">
        <f t="shared" si="11"/>
        <v>107520</v>
      </c>
      <c r="W5" s="28">
        <f t="shared" si="6"/>
        <v>34771.968</v>
      </c>
    </row>
    <row r="6" s="30" customFormat="1" ht="20" customHeight="1" spans="1:23">
      <c r="A6" s="14">
        <v>54</v>
      </c>
      <c r="B6" s="14" t="s">
        <v>32</v>
      </c>
      <c r="C6" s="14">
        <v>233</v>
      </c>
      <c r="D6" s="14" t="s">
        <v>24</v>
      </c>
      <c r="E6" s="15">
        <v>221599.24</v>
      </c>
      <c r="F6" s="15">
        <f t="shared" si="0"/>
        <v>7148.36258064516</v>
      </c>
      <c r="G6" s="15">
        <f t="shared" si="1"/>
        <v>8578.03509677419</v>
      </c>
      <c r="H6" s="14">
        <f>VLOOKUP(A6,[1]查询时间段分门店销售汇总!$D$1:$L$65536,9,FALSE)</f>
        <v>187199.55</v>
      </c>
      <c r="I6" s="19">
        <f t="shared" si="2"/>
        <v>7487.982</v>
      </c>
      <c r="J6" s="20">
        <f>VLOOKUP(A$1:A$65543,[2]门店!$A:$I,9,0)</f>
        <v>7700</v>
      </c>
      <c r="K6" s="20">
        <v>7700</v>
      </c>
      <c r="L6" s="20">
        <f t="shared" si="7"/>
        <v>231000</v>
      </c>
      <c r="M6" s="20">
        <f t="shared" si="3"/>
        <v>75282.9</v>
      </c>
      <c r="N6" s="21">
        <f t="shared" si="12"/>
        <v>0.0771697592464668</v>
      </c>
      <c r="O6" s="22" t="s">
        <v>33</v>
      </c>
      <c r="P6" s="14">
        <f>VLOOKUP(A$1:A$65543,[3]查询时间段分门店销售汇总!$A:$I,8,0)</f>
        <v>74.77</v>
      </c>
      <c r="Q6" s="26">
        <f t="shared" si="4"/>
        <v>3089.47438812358</v>
      </c>
      <c r="R6" s="27">
        <f t="shared" si="8"/>
        <v>8008</v>
      </c>
      <c r="S6" s="27">
        <f t="shared" si="9"/>
        <v>240240</v>
      </c>
      <c r="T6" s="27">
        <f t="shared" si="5"/>
        <v>78294.216</v>
      </c>
      <c r="U6" s="28">
        <f t="shared" si="10"/>
        <v>8316</v>
      </c>
      <c r="V6" s="28">
        <f t="shared" si="11"/>
        <v>249480</v>
      </c>
      <c r="W6" s="28">
        <f t="shared" si="6"/>
        <v>81305.532</v>
      </c>
    </row>
    <row r="7" s="30" customFormat="1" ht="20" customHeight="1" spans="1:23">
      <c r="A7" s="14">
        <v>704</v>
      </c>
      <c r="B7" s="14" t="s">
        <v>34</v>
      </c>
      <c r="C7" s="14">
        <v>233</v>
      </c>
      <c r="D7" s="14" t="s">
        <v>24</v>
      </c>
      <c r="E7" s="15">
        <v>144824.35</v>
      </c>
      <c r="F7" s="15">
        <f t="shared" si="0"/>
        <v>4671.75322580645</v>
      </c>
      <c r="G7" s="15">
        <f t="shared" si="1"/>
        <v>5606.10387096774</v>
      </c>
      <c r="H7" s="14">
        <f>VLOOKUP(A7,[1]查询时间段分门店销售汇总!$D$1:$L$65536,9,FALSE)</f>
        <v>126795.06</v>
      </c>
      <c r="I7" s="19">
        <f t="shared" si="2"/>
        <v>5071.8024</v>
      </c>
      <c r="J7" s="20">
        <f>VLOOKUP(A$1:A$65543,[2]门店!$A:$I,9,0)</f>
        <v>5300</v>
      </c>
      <c r="K7" s="20">
        <v>5300</v>
      </c>
      <c r="L7" s="20">
        <f t="shared" si="7"/>
        <v>159000</v>
      </c>
      <c r="M7" s="20">
        <f t="shared" si="3"/>
        <v>48304.2</v>
      </c>
      <c r="N7" s="21">
        <f t="shared" si="12"/>
        <v>0.134477731127397</v>
      </c>
      <c r="O7" s="22" t="s">
        <v>35</v>
      </c>
      <c r="P7" s="14">
        <f>VLOOKUP(A$1:A$65543,[3]查询时间段分门店销售汇总!$A:$I,8,0)</f>
        <v>87.76</v>
      </c>
      <c r="Q7" s="26">
        <f t="shared" si="4"/>
        <v>1811.75934366454</v>
      </c>
      <c r="R7" s="27">
        <f t="shared" si="8"/>
        <v>5512</v>
      </c>
      <c r="S7" s="27">
        <f t="shared" si="9"/>
        <v>165360</v>
      </c>
      <c r="T7" s="27">
        <f t="shared" si="5"/>
        <v>50236.368</v>
      </c>
      <c r="U7" s="28">
        <f t="shared" si="10"/>
        <v>5724</v>
      </c>
      <c r="V7" s="28">
        <f t="shared" si="11"/>
        <v>171720</v>
      </c>
      <c r="W7" s="28">
        <f t="shared" si="6"/>
        <v>52168.536</v>
      </c>
    </row>
    <row r="8" s="30" customFormat="1" ht="20" customHeight="1" spans="1:23">
      <c r="A8" s="14">
        <v>706</v>
      </c>
      <c r="B8" s="14" t="s">
        <v>36</v>
      </c>
      <c r="C8" s="14">
        <v>233</v>
      </c>
      <c r="D8" s="14" t="s">
        <v>24</v>
      </c>
      <c r="E8" s="15">
        <v>88927.67</v>
      </c>
      <c r="F8" s="15">
        <f t="shared" si="0"/>
        <v>2868.63451612903</v>
      </c>
      <c r="G8" s="15">
        <f t="shared" si="1"/>
        <v>3442.36141935484</v>
      </c>
      <c r="H8" s="14">
        <f>VLOOKUP(A8,[1]查询时间段分门店销售汇总!$D$1:$L$65536,9,FALSE)</f>
        <v>72479.43</v>
      </c>
      <c r="I8" s="19">
        <f t="shared" si="2"/>
        <v>2899.1772</v>
      </c>
      <c r="J8" s="20">
        <f>VLOOKUP(A$1:A$65543,[2]门店!$A:$I,9,0)</f>
        <v>3400</v>
      </c>
      <c r="K8" s="20">
        <v>3400</v>
      </c>
      <c r="L8" s="20">
        <f t="shared" si="7"/>
        <v>102000</v>
      </c>
      <c r="M8" s="20">
        <f t="shared" si="3"/>
        <v>33884.4</v>
      </c>
      <c r="N8" s="21">
        <f t="shared" si="12"/>
        <v>0.185232897702144</v>
      </c>
      <c r="O8" s="22" t="s">
        <v>37</v>
      </c>
      <c r="P8" s="14">
        <f>VLOOKUP(A$1:A$65543,[3]查询时间段分门店销售汇总!$A:$I,8,0)</f>
        <v>67.02</v>
      </c>
      <c r="Q8" s="26">
        <f t="shared" si="4"/>
        <v>1521.93375111907</v>
      </c>
      <c r="R8" s="27">
        <f t="shared" si="8"/>
        <v>3604</v>
      </c>
      <c r="S8" s="27">
        <f t="shared" si="9"/>
        <v>108120</v>
      </c>
      <c r="T8" s="27">
        <f t="shared" si="5"/>
        <v>35917.464</v>
      </c>
      <c r="U8" s="28">
        <f t="shared" si="10"/>
        <v>3808</v>
      </c>
      <c r="V8" s="28">
        <f t="shared" si="11"/>
        <v>114240</v>
      </c>
      <c r="W8" s="28">
        <f t="shared" si="6"/>
        <v>37950.528</v>
      </c>
    </row>
    <row r="9" s="30" customFormat="1" ht="20" customHeight="1" spans="1:23">
      <c r="A9" s="14">
        <v>738</v>
      </c>
      <c r="B9" s="14" t="s">
        <v>38</v>
      </c>
      <c r="C9" s="14">
        <v>233</v>
      </c>
      <c r="D9" s="14" t="s">
        <v>24</v>
      </c>
      <c r="E9" s="15">
        <v>97410.26</v>
      </c>
      <c r="F9" s="15">
        <f t="shared" si="0"/>
        <v>3142.2664516129</v>
      </c>
      <c r="G9" s="15">
        <f t="shared" si="1"/>
        <v>3770.71974193548</v>
      </c>
      <c r="H9" s="14">
        <f>VLOOKUP(A9,[1]查询时间段分门店销售汇总!$D$1:$L$65536,9,FALSE)</f>
        <v>89318.23</v>
      </c>
      <c r="I9" s="19">
        <f t="shared" si="2"/>
        <v>3572.7292</v>
      </c>
      <c r="J9" s="20">
        <f>VLOOKUP(A$1:A$65543,[2]门店!$A:$I,9,0)</f>
        <v>4200</v>
      </c>
      <c r="K9" s="20">
        <v>4200</v>
      </c>
      <c r="L9" s="20">
        <f t="shared" ref="L9:L17" si="13">K9*30</f>
        <v>126000</v>
      </c>
      <c r="M9" s="20">
        <f t="shared" si="3"/>
        <v>38619</v>
      </c>
      <c r="N9" s="21">
        <f t="shared" si="12"/>
        <v>0.336614849400874</v>
      </c>
      <c r="O9" s="22" t="s">
        <v>39</v>
      </c>
      <c r="P9" s="14">
        <f>VLOOKUP(A$1:A$65543,[3]查询时间段分门店销售汇总!$A:$I,8,0)</f>
        <v>89.84</v>
      </c>
      <c r="Q9" s="26">
        <f t="shared" si="4"/>
        <v>1402.49332146037</v>
      </c>
      <c r="R9" s="27">
        <f t="shared" ref="R9:R16" si="14">IF($K9&lt;=4000,$K9*1.06,IF($K9&lt;=10000,$K9*1.04,$K9*1.03))</f>
        <v>4368</v>
      </c>
      <c r="S9" s="27">
        <f t="shared" si="9"/>
        <v>131040</v>
      </c>
      <c r="T9" s="27">
        <f t="shared" si="5"/>
        <v>40163.76</v>
      </c>
      <c r="U9" s="28">
        <f t="shared" si="10"/>
        <v>4536</v>
      </c>
      <c r="V9" s="28">
        <f t="shared" si="11"/>
        <v>136080</v>
      </c>
      <c r="W9" s="28">
        <f t="shared" si="6"/>
        <v>41708.52</v>
      </c>
    </row>
    <row r="10" s="30" customFormat="1" ht="20" customHeight="1" spans="1:23">
      <c r="A10" s="14">
        <v>713</v>
      </c>
      <c r="B10" s="14" t="s">
        <v>40</v>
      </c>
      <c r="C10" s="14">
        <v>233</v>
      </c>
      <c r="D10" s="14" t="s">
        <v>24</v>
      </c>
      <c r="E10" s="15">
        <v>59078.4</v>
      </c>
      <c r="F10" s="15">
        <f t="shared" si="0"/>
        <v>1905.75483870968</v>
      </c>
      <c r="G10" s="15">
        <f t="shared" si="1"/>
        <v>2286.90580645162</v>
      </c>
      <c r="H10" s="14">
        <f>VLOOKUP(A10,[1]查询时间段分门店销售汇总!$D$1:$L$65536,9,FALSE)</f>
        <v>56196.36</v>
      </c>
      <c r="I10" s="19">
        <f t="shared" si="2"/>
        <v>2247.8544</v>
      </c>
      <c r="J10" s="20">
        <f>VLOOKUP(A$1:A$65543,[2]门店!$A:$I,9,0)</f>
        <v>3000</v>
      </c>
      <c r="K10" s="20">
        <v>3000</v>
      </c>
      <c r="L10" s="20">
        <f t="shared" si="13"/>
        <v>90000</v>
      </c>
      <c r="M10" s="20">
        <f t="shared" si="3"/>
        <v>31005</v>
      </c>
      <c r="N10" s="21">
        <f t="shared" si="12"/>
        <v>0.574179395515112</v>
      </c>
      <c r="O10" s="22" t="s">
        <v>41</v>
      </c>
      <c r="P10" s="14">
        <f>VLOOKUP(A$1:A$65543,[3]查询时间段分门店销售汇总!$A:$I,8,0)</f>
        <v>76.71</v>
      </c>
      <c r="Q10" s="26">
        <f t="shared" si="4"/>
        <v>1173.24990222917</v>
      </c>
      <c r="R10" s="27">
        <f t="shared" si="14"/>
        <v>3180</v>
      </c>
      <c r="S10" s="27">
        <f t="shared" si="9"/>
        <v>95400</v>
      </c>
      <c r="T10" s="27">
        <f t="shared" si="5"/>
        <v>32865.3</v>
      </c>
      <c r="U10" s="28">
        <f t="shared" si="10"/>
        <v>3360</v>
      </c>
      <c r="V10" s="28">
        <f t="shared" si="11"/>
        <v>100800</v>
      </c>
      <c r="W10" s="28">
        <f t="shared" si="6"/>
        <v>34725.6</v>
      </c>
    </row>
    <row r="11" s="30" customFormat="1" ht="20" customHeight="1" spans="1:23">
      <c r="A11" s="14">
        <v>52</v>
      </c>
      <c r="B11" s="14" t="s">
        <v>42</v>
      </c>
      <c r="C11" s="14">
        <v>233</v>
      </c>
      <c r="D11" s="14" t="s">
        <v>24</v>
      </c>
      <c r="E11" s="15">
        <v>173749.73</v>
      </c>
      <c r="F11" s="15">
        <f t="shared" si="0"/>
        <v>5604.83</v>
      </c>
      <c r="G11" s="15">
        <f t="shared" si="1"/>
        <v>6725.796</v>
      </c>
      <c r="H11" s="14">
        <f>VLOOKUP(A11,[1]查询时间段分门店销售汇总!$D$1:$L$65536,9,FALSE)</f>
        <v>135966.88</v>
      </c>
      <c r="I11" s="19">
        <f t="shared" si="2"/>
        <v>5438.6752</v>
      </c>
      <c r="J11" s="20">
        <f>VLOOKUP(A$1:A$65543,[2]门店!$A:$I,9,0)</f>
        <v>6200</v>
      </c>
      <c r="K11" s="20">
        <v>6200</v>
      </c>
      <c r="L11" s="20">
        <f t="shared" si="13"/>
        <v>186000</v>
      </c>
      <c r="M11" s="20">
        <f t="shared" si="3"/>
        <v>59613</v>
      </c>
      <c r="N11" s="21">
        <f t="shared" si="12"/>
        <v>0.106188769329311</v>
      </c>
      <c r="O11" s="22" t="s">
        <v>43</v>
      </c>
      <c r="P11" s="14">
        <f>VLOOKUP(A$1:A$65543,[3]查询时间段分门店销售汇总!$A:$I,8,0)</f>
        <v>73.23</v>
      </c>
      <c r="Q11" s="26">
        <f t="shared" si="4"/>
        <v>2539.94264645637</v>
      </c>
      <c r="R11" s="27">
        <f t="shared" si="14"/>
        <v>6448</v>
      </c>
      <c r="S11" s="27">
        <f t="shared" si="9"/>
        <v>193440</v>
      </c>
      <c r="T11" s="27">
        <f t="shared" si="5"/>
        <v>61997.52</v>
      </c>
      <c r="U11" s="28">
        <f t="shared" ref="U11:U22" si="15">IF($K11&lt;=4000,$K11*1.12,IF($K11&lt;=10000,$K11*1.08,$K11*1.06))</f>
        <v>6696</v>
      </c>
      <c r="V11" s="28">
        <f t="shared" si="11"/>
        <v>200880</v>
      </c>
      <c r="W11" s="28">
        <f t="shared" si="6"/>
        <v>64382.04</v>
      </c>
    </row>
    <row r="12" s="30" customFormat="1" ht="20" customHeight="1" spans="1:23">
      <c r="A12" s="14">
        <v>367</v>
      </c>
      <c r="B12" s="14" t="s">
        <v>44</v>
      </c>
      <c r="C12" s="14">
        <v>233</v>
      </c>
      <c r="D12" s="14" t="s">
        <v>24</v>
      </c>
      <c r="E12" s="15">
        <v>173006.41</v>
      </c>
      <c r="F12" s="15">
        <f t="shared" si="0"/>
        <v>5580.85193548387</v>
      </c>
      <c r="G12" s="15">
        <f t="shared" si="1"/>
        <v>6697.02232258064</v>
      </c>
      <c r="H12" s="14">
        <f>VLOOKUP(A12,[1]查询时间段分门店销售汇总!$D$1:$L$65536,9,FALSE)</f>
        <v>136909.35</v>
      </c>
      <c r="I12" s="19">
        <f t="shared" si="2"/>
        <v>5476.374</v>
      </c>
      <c r="J12" s="20">
        <f>VLOOKUP(A$1:A$65543,[2]门店!$A:$I,9,0)</f>
        <v>6300</v>
      </c>
      <c r="K12" s="20">
        <v>6300</v>
      </c>
      <c r="L12" s="20">
        <f t="shared" si="13"/>
        <v>189000</v>
      </c>
      <c r="M12" s="20">
        <f t="shared" si="3"/>
        <v>58627.8</v>
      </c>
      <c r="N12" s="21">
        <f t="shared" si="12"/>
        <v>0.128859907560651</v>
      </c>
      <c r="O12" s="22" t="s">
        <v>45</v>
      </c>
      <c r="P12" s="14">
        <f>VLOOKUP(A$1:A$65543,[3]查询时间段分门店销售汇总!$A:$I,8,0)</f>
        <v>59.22</v>
      </c>
      <c r="Q12" s="26">
        <f t="shared" si="4"/>
        <v>3191.48936170213</v>
      </c>
      <c r="R12" s="27">
        <f t="shared" si="14"/>
        <v>6552</v>
      </c>
      <c r="S12" s="27">
        <f t="shared" si="9"/>
        <v>196560</v>
      </c>
      <c r="T12" s="27">
        <f t="shared" si="5"/>
        <v>60972.912</v>
      </c>
      <c r="U12" s="28">
        <f t="shared" si="15"/>
        <v>6804</v>
      </c>
      <c r="V12" s="28">
        <f t="shared" si="11"/>
        <v>204120</v>
      </c>
      <c r="W12" s="28">
        <f t="shared" si="6"/>
        <v>63318.024</v>
      </c>
    </row>
    <row r="13" s="30" customFormat="1" ht="20" customHeight="1" spans="1:23">
      <c r="A13" s="14">
        <v>755</v>
      </c>
      <c r="B13" s="14" t="s">
        <v>46</v>
      </c>
      <c r="C13" s="14">
        <v>233</v>
      </c>
      <c r="D13" s="14" t="s">
        <v>24</v>
      </c>
      <c r="E13" s="15">
        <v>0</v>
      </c>
      <c r="F13" s="15">
        <v>0</v>
      </c>
      <c r="G13" s="15">
        <f t="shared" si="1"/>
        <v>0</v>
      </c>
      <c r="H13" s="14">
        <f>VLOOKUP(A13,[1]查询时间段分门店销售汇总!$D$1:$L$65536,9,FALSE)</f>
        <v>36024.37</v>
      </c>
      <c r="I13" s="19">
        <f t="shared" si="2"/>
        <v>1440.9748</v>
      </c>
      <c r="J13" s="20">
        <v>2500</v>
      </c>
      <c r="K13" s="20">
        <v>2500</v>
      </c>
      <c r="L13" s="20">
        <f t="shared" si="13"/>
        <v>75000</v>
      </c>
      <c r="M13" s="20">
        <f t="shared" si="3"/>
        <v>24187.5</v>
      </c>
      <c r="N13" s="21">
        <v>0</v>
      </c>
      <c r="O13" s="22" t="s">
        <v>47</v>
      </c>
      <c r="P13" s="14">
        <f>VLOOKUP(A$1:A$65543,[3]查询时间段分门店销售汇总!$A:$I,8,0)</f>
        <v>55.66</v>
      </c>
      <c r="Q13" s="26">
        <f t="shared" si="4"/>
        <v>1347.46676248653</v>
      </c>
      <c r="R13" s="27">
        <f t="shared" si="14"/>
        <v>2650</v>
      </c>
      <c r="S13" s="27">
        <f t="shared" si="9"/>
        <v>79500</v>
      </c>
      <c r="T13" s="27">
        <f t="shared" si="5"/>
        <v>25638.75</v>
      </c>
      <c r="U13" s="28">
        <f t="shared" si="15"/>
        <v>2800</v>
      </c>
      <c r="V13" s="28">
        <f t="shared" si="11"/>
        <v>84000</v>
      </c>
      <c r="W13" s="28">
        <f t="shared" si="6"/>
        <v>27090</v>
      </c>
    </row>
    <row r="14" s="30" customFormat="1" ht="20" customHeight="1" spans="1:23">
      <c r="A14" s="14">
        <v>56</v>
      </c>
      <c r="B14" s="14" t="s">
        <v>48</v>
      </c>
      <c r="C14" s="14">
        <v>233</v>
      </c>
      <c r="D14" s="14" t="s">
        <v>24</v>
      </c>
      <c r="E14" s="15">
        <v>119762.82</v>
      </c>
      <c r="F14" s="15">
        <f>E14/31</f>
        <v>3863.31677419355</v>
      </c>
      <c r="G14" s="15">
        <f t="shared" si="1"/>
        <v>4635.98012903226</v>
      </c>
      <c r="H14" s="14">
        <f>VLOOKUP(A14,[1]查询时间段分门店销售汇总!$D$1:$L$65536,9,FALSE)</f>
        <v>80761.84</v>
      </c>
      <c r="I14" s="19">
        <f t="shared" si="2"/>
        <v>3230.4736</v>
      </c>
      <c r="J14" s="20">
        <f>VLOOKUP(A$1:A$65543,[2]门店!$A:$I,9,0)</f>
        <v>4300</v>
      </c>
      <c r="K14" s="20">
        <v>4300</v>
      </c>
      <c r="L14" s="20">
        <f t="shared" si="13"/>
        <v>129000</v>
      </c>
      <c r="M14" s="20">
        <f t="shared" si="3"/>
        <v>41473.5</v>
      </c>
      <c r="N14" s="21">
        <f>(K14-F14)/F14</f>
        <v>0.113033243539188</v>
      </c>
      <c r="O14" s="22" t="s">
        <v>49</v>
      </c>
      <c r="P14" s="14">
        <f>VLOOKUP(A$1:A$65543,[3]查询时间段分门店销售汇总!$A:$I,8,0)</f>
        <v>68.68</v>
      </c>
      <c r="Q14" s="26">
        <f t="shared" si="4"/>
        <v>1878.27606290041</v>
      </c>
      <c r="R14" s="27">
        <f t="shared" si="14"/>
        <v>4472</v>
      </c>
      <c r="S14" s="27">
        <f t="shared" si="9"/>
        <v>134160</v>
      </c>
      <c r="T14" s="27">
        <f t="shared" si="5"/>
        <v>43132.44</v>
      </c>
      <c r="U14" s="28">
        <f t="shared" si="15"/>
        <v>4644</v>
      </c>
      <c r="V14" s="28">
        <f t="shared" si="11"/>
        <v>139320</v>
      </c>
      <c r="W14" s="28">
        <f t="shared" si="6"/>
        <v>44791.38</v>
      </c>
    </row>
    <row r="15" s="30" customFormat="1" ht="20" customHeight="1" spans="1:23">
      <c r="A15" s="14">
        <v>587</v>
      </c>
      <c r="B15" s="14" t="s">
        <v>50</v>
      </c>
      <c r="C15" s="14">
        <v>233</v>
      </c>
      <c r="D15" s="14" t="s">
        <v>24</v>
      </c>
      <c r="E15" s="15">
        <v>156017.05</v>
      </c>
      <c r="F15" s="15">
        <f>E15/31</f>
        <v>5032.80806451613</v>
      </c>
      <c r="G15" s="15">
        <f t="shared" si="1"/>
        <v>6039.36967741935</v>
      </c>
      <c r="H15" s="14">
        <f>VLOOKUP(A15,[1]查询时间段分门店销售汇总!$D$1:$L$65536,9,FALSE)</f>
        <v>128613.5</v>
      </c>
      <c r="I15" s="19">
        <f t="shared" si="2"/>
        <v>5144.54</v>
      </c>
      <c r="J15" s="20">
        <f>VLOOKUP(A$1:A$65543,[2]门店!$A:$I,9,0)</f>
        <v>6500</v>
      </c>
      <c r="K15" s="20">
        <v>6000</v>
      </c>
      <c r="L15" s="20">
        <f t="shared" si="13"/>
        <v>180000</v>
      </c>
      <c r="M15" s="20">
        <f t="shared" si="3"/>
        <v>47160</v>
      </c>
      <c r="N15" s="21">
        <f>(K15-F15)/F15</f>
        <v>0.19217739343232</v>
      </c>
      <c r="O15" s="22" t="s">
        <v>51</v>
      </c>
      <c r="P15" s="14">
        <f>VLOOKUP(A$1:A$65543,[3]查询时间段分门店销售汇总!$A:$I,8,0)</f>
        <v>96.48</v>
      </c>
      <c r="Q15" s="26">
        <f t="shared" si="4"/>
        <v>1865.67164179104</v>
      </c>
      <c r="R15" s="27">
        <f t="shared" si="14"/>
        <v>6240</v>
      </c>
      <c r="S15" s="27">
        <f t="shared" si="9"/>
        <v>187200</v>
      </c>
      <c r="T15" s="27">
        <f t="shared" si="5"/>
        <v>49046.4</v>
      </c>
      <c r="U15" s="28">
        <f t="shared" si="15"/>
        <v>6480</v>
      </c>
      <c r="V15" s="28">
        <f t="shared" si="11"/>
        <v>194400</v>
      </c>
      <c r="W15" s="28">
        <f t="shared" si="6"/>
        <v>50932.8</v>
      </c>
    </row>
    <row r="16" s="30" customFormat="1" ht="20" customHeight="1" spans="1:23">
      <c r="A16" s="14">
        <v>351</v>
      </c>
      <c r="B16" s="14" t="s">
        <v>52</v>
      </c>
      <c r="C16" s="14">
        <v>233</v>
      </c>
      <c r="D16" s="14" t="s">
        <v>24</v>
      </c>
      <c r="E16" s="15">
        <v>149687.43</v>
      </c>
      <c r="F16" s="15">
        <f>E16/31</f>
        <v>4828.62677419355</v>
      </c>
      <c r="G16" s="15">
        <f t="shared" si="1"/>
        <v>5794.35212903226</v>
      </c>
      <c r="H16" s="14">
        <f>VLOOKUP(A16,[1]查询时间段分门店销售汇总!$D$1:$L$65536,9,FALSE)</f>
        <v>99676.31</v>
      </c>
      <c r="I16" s="19">
        <f t="shared" si="2"/>
        <v>3987.0524</v>
      </c>
      <c r="J16" s="20">
        <f>VLOOKUP(A$1:A$65543,[2]门店!$A:$I,9,0)</f>
        <v>5500</v>
      </c>
      <c r="K16" s="20">
        <v>5000</v>
      </c>
      <c r="L16" s="20">
        <f t="shared" si="13"/>
        <v>150000</v>
      </c>
      <c r="M16" s="20">
        <f t="shared" si="3"/>
        <v>48645</v>
      </c>
      <c r="N16" s="21">
        <f>(K16-F16)/F16</f>
        <v>0.0354910896659794</v>
      </c>
      <c r="O16" s="22" t="s">
        <v>53</v>
      </c>
      <c r="P16" s="14">
        <f>VLOOKUP(A$1:A$65543,[3]查询时间段分门店销售汇总!$A:$I,8,0)</f>
        <v>84.17</v>
      </c>
      <c r="Q16" s="26">
        <f t="shared" si="4"/>
        <v>1782.10763930141</v>
      </c>
      <c r="R16" s="27">
        <f t="shared" si="14"/>
        <v>5200</v>
      </c>
      <c r="S16" s="27">
        <f t="shared" si="9"/>
        <v>156000</v>
      </c>
      <c r="T16" s="27">
        <f t="shared" si="5"/>
        <v>50590.8</v>
      </c>
      <c r="U16" s="28">
        <f t="shared" si="15"/>
        <v>5400</v>
      </c>
      <c r="V16" s="28">
        <f t="shared" si="11"/>
        <v>162000</v>
      </c>
      <c r="W16" s="28">
        <f t="shared" si="6"/>
        <v>52536.6</v>
      </c>
    </row>
    <row r="17" s="30" customFormat="1" ht="20" customHeight="1" spans="1:23">
      <c r="A17" s="14"/>
      <c r="B17" s="14"/>
      <c r="C17" s="14"/>
      <c r="D17" s="14" t="s">
        <v>54</v>
      </c>
      <c r="E17" s="15">
        <f t="shared" ref="E17:Q17" si="16">SUM(E2:E16)</f>
        <v>1663647.01</v>
      </c>
      <c r="F17" s="15">
        <f t="shared" si="16"/>
        <v>53666.0325806452</v>
      </c>
      <c r="G17" s="15">
        <f t="shared" si="16"/>
        <v>64399.2390967742</v>
      </c>
      <c r="H17" s="15">
        <f t="shared" si="16"/>
        <v>1711651.62</v>
      </c>
      <c r="I17" s="15">
        <f t="shared" si="16"/>
        <v>68466.0648</v>
      </c>
      <c r="J17" s="20">
        <f t="shared" si="16"/>
        <v>71900</v>
      </c>
      <c r="K17" s="20">
        <f t="shared" si="16"/>
        <v>73000</v>
      </c>
      <c r="L17" s="20">
        <f t="shared" si="16"/>
        <v>2190000</v>
      </c>
      <c r="M17" s="20">
        <f t="shared" si="16"/>
        <v>687962.1</v>
      </c>
      <c r="N17" s="20">
        <f t="shared" si="16"/>
        <v>2.16035133811137</v>
      </c>
      <c r="O17" s="15">
        <f t="shared" si="16"/>
        <v>0</v>
      </c>
      <c r="P17" s="15">
        <f t="shared" si="16"/>
        <v>1148.74</v>
      </c>
      <c r="Q17" s="15">
        <f t="shared" si="16"/>
        <v>28997.5981784615</v>
      </c>
      <c r="R17" s="27">
        <f t="shared" ref="P17:W17" si="17">SUM(R2:R16)</f>
        <v>76226</v>
      </c>
      <c r="S17" s="27">
        <f t="shared" si="9"/>
        <v>2286780</v>
      </c>
      <c r="T17" s="27">
        <f t="shared" si="17"/>
        <v>718556.778</v>
      </c>
      <c r="U17" s="28">
        <f t="shared" si="17"/>
        <v>79452</v>
      </c>
      <c r="V17" s="28">
        <f t="shared" si="11"/>
        <v>2383560</v>
      </c>
      <c r="W17" s="28">
        <f t="shared" si="17"/>
        <v>749151.456</v>
      </c>
    </row>
    <row r="18" s="30" customFormat="1" ht="20" customHeight="1" spans="1:23">
      <c r="A18" s="14">
        <v>385</v>
      </c>
      <c r="B18" s="14" t="s">
        <v>55</v>
      </c>
      <c r="C18" s="14">
        <v>235</v>
      </c>
      <c r="D18" s="14" t="s">
        <v>56</v>
      </c>
      <c r="E18" s="15">
        <v>394575.97</v>
      </c>
      <c r="F18" s="15">
        <f t="shared" ref="F18:F32" si="18">E18/31</f>
        <v>12728.2570967742</v>
      </c>
      <c r="G18" s="15">
        <f t="shared" ref="G18:G32" si="19">F18*1.2</f>
        <v>15273.908516129</v>
      </c>
      <c r="H18" s="14">
        <f>VLOOKUP(A18,[1]查询时间段分门店销售汇总!$D$1:$L$65536,9,FALSE)</f>
        <v>282665.21</v>
      </c>
      <c r="I18" s="19">
        <f t="shared" ref="I18:I32" si="20">H18/25</f>
        <v>11306.6084</v>
      </c>
      <c r="J18" s="20">
        <f>VLOOKUP(A$1:A$65543,[2]门店!$A:$I,9,0)</f>
        <v>9500</v>
      </c>
      <c r="K18" s="20">
        <v>12000</v>
      </c>
      <c r="L18" s="20">
        <f>K18*30</f>
        <v>360000</v>
      </c>
      <c r="M18" s="20">
        <f t="shared" ref="M18:M32" si="21">L18*O18</f>
        <v>99324</v>
      </c>
      <c r="N18" s="21">
        <f t="shared" ref="N18:N32" si="22">(K18-F18)/F18</f>
        <v>-0.0572157752029348</v>
      </c>
      <c r="O18" s="22" t="s">
        <v>57</v>
      </c>
      <c r="P18" s="14">
        <f>VLOOKUP(A$1:A$65543,[3]查询时间段分门店销售汇总!$A:$I,8,0)</f>
        <v>113.7</v>
      </c>
      <c r="Q18" s="26">
        <f t="shared" ref="Q18:Q32" si="23">L18/P18</f>
        <v>3166.22691292876</v>
      </c>
      <c r="R18" s="27">
        <f t="shared" ref="R18:R23" si="24">IF($K18&lt;=4000,$K18*1.06,IF($K18&lt;=10000,$K18*1.04,$K18*1.03))</f>
        <v>12360</v>
      </c>
      <c r="S18" s="27">
        <f t="shared" si="9"/>
        <v>370800</v>
      </c>
      <c r="T18" s="27">
        <f t="shared" ref="T18:T32" si="25">S18*O18</f>
        <v>102303.72</v>
      </c>
      <c r="U18" s="28">
        <f t="shared" ref="U18:U23" si="26">IF($K18&lt;=4000,$K18*1.12,IF($K18&lt;=10000,$K18*1.08,$K18*1.06))</f>
        <v>12720</v>
      </c>
      <c r="V18" s="28">
        <f t="shared" si="11"/>
        <v>381600</v>
      </c>
      <c r="W18" s="28">
        <f t="shared" ref="W18:W32" si="27">V18*O18</f>
        <v>105283.44</v>
      </c>
    </row>
    <row r="19" s="30" customFormat="1" ht="20" customHeight="1" spans="1:23">
      <c r="A19" s="14">
        <v>748</v>
      </c>
      <c r="B19" s="14" t="s">
        <v>58</v>
      </c>
      <c r="C19" s="14">
        <v>235</v>
      </c>
      <c r="D19" s="14" t="s">
        <v>56</v>
      </c>
      <c r="E19" s="15">
        <v>95099.98</v>
      </c>
      <c r="F19" s="15">
        <f t="shared" si="18"/>
        <v>3067.74129032258</v>
      </c>
      <c r="G19" s="15">
        <f t="shared" si="19"/>
        <v>3681.2895483871</v>
      </c>
      <c r="H19" s="14">
        <f>VLOOKUP(A19,[1]查询时间段分门店销售汇总!$D$1:$L$65536,9,FALSE)</f>
        <v>107446.19</v>
      </c>
      <c r="I19" s="19">
        <f t="shared" si="20"/>
        <v>4297.8476</v>
      </c>
      <c r="J19" s="20">
        <f>VLOOKUP(A$1:A$65543,[2]门店!$A:$I,9,0)</f>
        <v>4000</v>
      </c>
      <c r="K19" s="20">
        <v>4000</v>
      </c>
      <c r="L19" s="20">
        <f t="shared" ref="L19:L32" si="28">K19*30</f>
        <v>120000</v>
      </c>
      <c r="M19" s="20">
        <f t="shared" si="21"/>
        <v>39552</v>
      </c>
      <c r="N19" s="21">
        <f t="shared" si="22"/>
        <v>0.303890915644777</v>
      </c>
      <c r="O19" s="22" t="s">
        <v>59</v>
      </c>
      <c r="P19" s="14">
        <f>VLOOKUP(A$1:A$65543,[3]查询时间段分门店销售汇总!$A:$I,8,0)</f>
        <v>73.16</v>
      </c>
      <c r="Q19" s="26">
        <f t="shared" si="23"/>
        <v>1640.24056861673</v>
      </c>
      <c r="R19" s="27">
        <f t="shared" si="24"/>
        <v>4240</v>
      </c>
      <c r="S19" s="27">
        <f t="shared" si="9"/>
        <v>127200</v>
      </c>
      <c r="T19" s="27">
        <f t="shared" si="25"/>
        <v>41925.12</v>
      </c>
      <c r="U19" s="28">
        <f t="shared" si="26"/>
        <v>4480</v>
      </c>
      <c r="V19" s="28">
        <f t="shared" si="11"/>
        <v>134400</v>
      </c>
      <c r="W19" s="28">
        <f t="shared" si="27"/>
        <v>44298.24</v>
      </c>
    </row>
    <row r="20" s="30" customFormat="1" ht="20" customHeight="1" spans="1:23">
      <c r="A20" s="14">
        <v>716</v>
      </c>
      <c r="B20" s="14" t="s">
        <v>60</v>
      </c>
      <c r="C20" s="14">
        <v>235</v>
      </c>
      <c r="D20" s="14" t="s">
        <v>56</v>
      </c>
      <c r="E20" s="15">
        <v>98295.61</v>
      </c>
      <c r="F20" s="15">
        <f t="shared" si="18"/>
        <v>3170.82612903226</v>
      </c>
      <c r="G20" s="15">
        <f t="shared" si="19"/>
        <v>3804.99135483871</v>
      </c>
      <c r="H20" s="14">
        <f>VLOOKUP(A20,[1]查询时间段分门店销售汇总!$D$1:$L$65536,9,FALSE)</f>
        <v>97407.26</v>
      </c>
      <c r="I20" s="19">
        <f t="shared" si="20"/>
        <v>3896.2904</v>
      </c>
      <c r="J20" s="20">
        <f>VLOOKUP(A$1:A$65543,[2]门店!$A:$I,9,0)</f>
        <v>3600</v>
      </c>
      <c r="K20" s="20">
        <v>3600</v>
      </c>
      <c r="L20" s="20">
        <f t="shared" si="28"/>
        <v>108000</v>
      </c>
      <c r="M20" s="20">
        <f t="shared" si="21"/>
        <v>32853.6</v>
      </c>
      <c r="N20" s="21">
        <f t="shared" si="22"/>
        <v>0.135350805595489</v>
      </c>
      <c r="O20" s="22" t="s">
        <v>61</v>
      </c>
      <c r="P20" s="14">
        <f>VLOOKUP(A$1:A$65543,[3]查询时间段分门店销售汇总!$A:$I,8,0)</f>
        <v>81.3</v>
      </c>
      <c r="Q20" s="26">
        <f t="shared" si="23"/>
        <v>1328.41328413284</v>
      </c>
      <c r="R20" s="27">
        <f t="shared" si="24"/>
        <v>3816</v>
      </c>
      <c r="S20" s="27">
        <f t="shared" si="9"/>
        <v>114480</v>
      </c>
      <c r="T20" s="27">
        <f t="shared" si="25"/>
        <v>34824.816</v>
      </c>
      <c r="U20" s="28">
        <f t="shared" si="26"/>
        <v>4032</v>
      </c>
      <c r="V20" s="28">
        <f t="shared" si="11"/>
        <v>120960</v>
      </c>
      <c r="W20" s="28">
        <f t="shared" si="27"/>
        <v>36796.032</v>
      </c>
    </row>
    <row r="21" s="30" customFormat="1" ht="20" customHeight="1" spans="1:23">
      <c r="A21" s="14">
        <v>549</v>
      </c>
      <c r="B21" s="14" t="s">
        <v>62</v>
      </c>
      <c r="C21" s="14">
        <v>235</v>
      </c>
      <c r="D21" s="14" t="s">
        <v>56</v>
      </c>
      <c r="E21" s="15">
        <v>100792.37</v>
      </c>
      <c r="F21" s="15">
        <f t="shared" si="18"/>
        <v>3251.36677419355</v>
      </c>
      <c r="G21" s="15">
        <f t="shared" si="19"/>
        <v>3901.64012903226</v>
      </c>
      <c r="H21" s="14">
        <f>VLOOKUP(A21,[1]查询时间段分门店销售汇总!$D$1:$L$65536,9,FALSE)</f>
        <v>92971.65</v>
      </c>
      <c r="I21" s="19">
        <f t="shared" si="20"/>
        <v>3718.866</v>
      </c>
      <c r="J21" s="20">
        <f>VLOOKUP(A$1:A$65543,[2]门店!$A:$I,9,0)</f>
        <v>3700</v>
      </c>
      <c r="K21" s="20">
        <v>3700</v>
      </c>
      <c r="L21" s="20">
        <f t="shared" si="28"/>
        <v>111000</v>
      </c>
      <c r="M21" s="20">
        <f t="shared" si="21"/>
        <v>32012.4</v>
      </c>
      <c r="N21" s="21">
        <f t="shared" si="22"/>
        <v>0.137982964385102</v>
      </c>
      <c r="O21" s="22" t="s">
        <v>63</v>
      </c>
      <c r="P21" s="14">
        <f>VLOOKUP(A$1:A$65543,[3]查询时间段分门店销售汇总!$A:$I,8,0)</f>
        <v>76.46</v>
      </c>
      <c r="Q21" s="26">
        <f t="shared" si="23"/>
        <v>1451.73947161915</v>
      </c>
      <c r="R21" s="27">
        <f t="shared" si="24"/>
        <v>3922</v>
      </c>
      <c r="S21" s="27">
        <f t="shared" si="9"/>
        <v>117660</v>
      </c>
      <c r="T21" s="27">
        <f t="shared" si="25"/>
        <v>33933.144</v>
      </c>
      <c r="U21" s="28">
        <f t="shared" si="26"/>
        <v>4144</v>
      </c>
      <c r="V21" s="28">
        <f t="shared" si="11"/>
        <v>124320</v>
      </c>
      <c r="W21" s="28">
        <f t="shared" si="27"/>
        <v>35853.888</v>
      </c>
    </row>
    <row r="22" s="30" customFormat="1" ht="20" customHeight="1" spans="1:23">
      <c r="A22" s="14">
        <v>720</v>
      </c>
      <c r="B22" s="14" t="s">
        <v>64</v>
      </c>
      <c r="C22" s="14">
        <v>235</v>
      </c>
      <c r="D22" s="14" t="s">
        <v>56</v>
      </c>
      <c r="E22" s="15">
        <v>99427.2</v>
      </c>
      <c r="F22" s="15">
        <f t="shared" si="18"/>
        <v>3207.32903225806</v>
      </c>
      <c r="G22" s="15">
        <f t="shared" si="19"/>
        <v>3848.79483870968</v>
      </c>
      <c r="H22" s="14">
        <f>VLOOKUP(A22,[1]查询时间段分门店销售汇总!$D$1:$L$65536,9,FALSE)</f>
        <v>78685.38</v>
      </c>
      <c r="I22" s="19">
        <f t="shared" si="20"/>
        <v>3147.4152</v>
      </c>
      <c r="J22" s="20">
        <f>VLOOKUP(A$1:A$65543,[2]门店!$A:$I,9,0)</f>
        <v>3400</v>
      </c>
      <c r="K22" s="20">
        <v>3400</v>
      </c>
      <c r="L22" s="20">
        <f t="shared" si="28"/>
        <v>102000</v>
      </c>
      <c r="M22" s="20">
        <f t="shared" si="21"/>
        <v>31528.2</v>
      </c>
      <c r="N22" s="21">
        <f t="shared" si="22"/>
        <v>0.0600720929484086</v>
      </c>
      <c r="O22" s="22" t="s">
        <v>65</v>
      </c>
      <c r="P22" s="14">
        <f>VLOOKUP(A$1:A$65543,[3]查询时间段分门店销售汇总!$A:$I,8,0)</f>
        <v>64.52</v>
      </c>
      <c r="Q22" s="26">
        <f t="shared" si="23"/>
        <v>1580.90514569126</v>
      </c>
      <c r="R22" s="27">
        <f t="shared" si="24"/>
        <v>3604</v>
      </c>
      <c r="S22" s="27">
        <f t="shared" si="9"/>
        <v>108120</v>
      </c>
      <c r="T22" s="27">
        <f t="shared" si="25"/>
        <v>33419.892</v>
      </c>
      <c r="U22" s="28">
        <f t="shared" si="26"/>
        <v>3808</v>
      </c>
      <c r="V22" s="28">
        <f t="shared" si="11"/>
        <v>114240</v>
      </c>
      <c r="W22" s="28">
        <f t="shared" si="27"/>
        <v>35311.584</v>
      </c>
    </row>
    <row r="23" s="30" customFormat="1" ht="20" customHeight="1" spans="1:23">
      <c r="A23" s="14">
        <v>732</v>
      </c>
      <c r="B23" s="14" t="s">
        <v>66</v>
      </c>
      <c r="C23" s="14">
        <v>235</v>
      </c>
      <c r="D23" s="14" t="s">
        <v>56</v>
      </c>
      <c r="E23" s="15">
        <v>108384.27</v>
      </c>
      <c r="F23" s="15">
        <f t="shared" si="18"/>
        <v>3496.26677419355</v>
      </c>
      <c r="G23" s="15">
        <f t="shared" si="19"/>
        <v>4195.52012903226</v>
      </c>
      <c r="H23" s="14">
        <f>VLOOKUP(A23,[1]查询时间段分门店销售汇总!$D$1:$L$65536,9,FALSE)</f>
        <v>84216.49</v>
      </c>
      <c r="I23" s="19">
        <f t="shared" si="20"/>
        <v>3368.6596</v>
      </c>
      <c r="J23" s="20">
        <f>VLOOKUP(A$1:A$65543,[2]门店!$A:$I,9,0)</f>
        <v>3800</v>
      </c>
      <c r="K23" s="20">
        <v>3800</v>
      </c>
      <c r="L23" s="20">
        <f t="shared" si="28"/>
        <v>114000</v>
      </c>
      <c r="M23" s="20">
        <f t="shared" si="21"/>
        <v>35134.8</v>
      </c>
      <c r="N23" s="21">
        <f t="shared" si="22"/>
        <v>0.0868735841464818</v>
      </c>
      <c r="O23" s="22" t="s">
        <v>67</v>
      </c>
      <c r="P23" s="14">
        <f>VLOOKUP(A$1:A$65543,[3]查询时间段分门店销售汇总!$A:$I,8,0)</f>
        <v>78.41</v>
      </c>
      <c r="Q23" s="29">
        <f t="shared" si="23"/>
        <v>1453.89618671088</v>
      </c>
      <c r="R23" s="27">
        <f t="shared" si="24"/>
        <v>4028</v>
      </c>
      <c r="S23" s="27">
        <f t="shared" si="9"/>
        <v>120840</v>
      </c>
      <c r="T23" s="27">
        <f t="shared" si="25"/>
        <v>37242.888</v>
      </c>
      <c r="U23" s="28">
        <f t="shared" si="26"/>
        <v>4256</v>
      </c>
      <c r="V23" s="28">
        <f t="shared" si="11"/>
        <v>127680</v>
      </c>
      <c r="W23" s="28">
        <f t="shared" si="27"/>
        <v>39350.976</v>
      </c>
    </row>
    <row r="24" s="30" customFormat="1" ht="20" customHeight="1" spans="1:23">
      <c r="A24" s="14">
        <v>539</v>
      </c>
      <c r="B24" s="14" t="s">
        <v>68</v>
      </c>
      <c r="C24" s="14">
        <v>235</v>
      </c>
      <c r="D24" s="14" t="s">
        <v>56</v>
      </c>
      <c r="E24" s="15">
        <v>90333.13</v>
      </c>
      <c r="F24" s="15">
        <f t="shared" si="18"/>
        <v>2913.97193548387</v>
      </c>
      <c r="G24" s="15">
        <f t="shared" si="19"/>
        <v>3496.76632258065</v>
      </c>
      <c r="H24" s="14">
        <f>VLOOKUP(A24,[1]查询时间段分门店销售汇总!$D$1:$L$65536,9,FALSE)</f>
        <v>90928.85</v>
      </c>
      <c r="I24" s="19">
        <f t="shared" si="20"/>
        <v>3637.154</v>
      </c>
      <c r="J24" s="20">
        <f>VLOOKUP(A$1:A$65543,[2]门店!$A:$I,9,0)</f>
        <v>4100</v>
      </c>
      <c r="K24" s="20">
        <v>4100</v>
      </c>
      <c r="L24" s="20">
        <f t="shared" si="28"/>
        <v>123000</v>
      </c>
      <c r="M24" s="20">
        <f t="shared" si="21"/>
        <v>37896.3</v>
      </c>
      <c r="N24" s="21">
        <f t="shared" si="22"/>
        <v>0.407014237190718</v>
      </c>
      <c r="O24" s="22" t="s">
        <v>69</v>
      </c>
      <c r="P24" s="14">
        <f>VLOOKUP(A$1:A$65543,[3]查询时间段分门店销售汇总!$A:$I,8,0)</f>
        <v>76.7</v>
      </c>
      <c r="Q24" s="26">
        <f t="shared" si="23"/>
        <v>1603.65058670143</v>
      </c>
      <c r="R24" s="27">
        <f t="shared" ref="R24:R29" si="29">IF($K24&lt;=4000,$K24*1.06,IF($K24&lt;=10000,$K24*1.04,$K24*1.03))</f>
        <v>4264</v>
      </c>
      <c r="S24" s="27">
        <f t="shared" si="9"/>
        <v>127920</v>
      </c>
      <c r="T24" s="27">
        <f t="shared" si="25"/>
        <v>39412.152</v>
      </c>
      <c r="U24" s="28">
        <f t="shared" ref="U24:U30" si="30">IF($K24&lt;=4000,$K24*1.12,IF($K24&lt;=10000,$K24*1.08,$K24*1.06))</f>
        <v>4428</v>
      </c>
      <c r="V24" s="28">
        <f t="shared" si="11"/>
        <v>132840</v>
      </c>
      <c r="W24" s="28">
        <f t="shared" si="27"/>
        <v>40928.004</v>
      </c>
    </row>
    <row r="25" s="30" customFormat="1" ht="20" customHeight="1" spans="1:23">
      <c r="A25" s="14">
        <v>594</v>
      </c>
      <c r="B25" s="14" t="s">
        <v>70</v>
      </c>
      <c r="C25" s="14">
        <v>235</v>
      </c>
      <c r="D25" s="14" t="s">
        <v>56</v>
      </c>
      <c r="E25" s="15">
        <v>80137.38</v>
      </c>
      <c r="F25" s="15">
        <f t="shared" si="18"/>
        <v>2585.07677419355</v>
      </c>
      <c r="G25" s="15">
        <f t="shared" si="19"/>
        <v>3102.09212903226</v>
      </c>
      <c r="H25" s="14">
        <f>VLOOKUP(A25,[1]查询时间段分门店销售汇总!$D$1:$L$65536,9,FALSE)</f>
        <v>76490.26</v>
      </c>
      <c r="I25" s="19">
        <f t="shared" si="20"/>
        <v>3059.6104</v>
      </c>
      <c r="J25" s="20">
        <f>VLOOKUP(A$1:A$65543,[2]门店!$A:$I,9,0)</f>
        <v>3600</v>
      </c>
      <c r="K25" s="20">
        <v>3600</v>
      </c>
      <c r="L25" s="20">
        <f t="shared" si="28"/>
        <v>108000</v>
      </c>
      <c r="M25" s="20">
        <f t="shared" si="21"/>
        <v>31924.8</v>
      </c>
      <c r="N25" s="21">
        <f t="shared" si="22"/>
        <v>0.392608542979568</v>
      </c>
      <c r="O25" s="22" t="s">
        <v>71</v>
      </c>
      <c r="P25" s="14">
        <f>VLOOKUP(A$1:A$65543,[3]查询时间段分门店销售汇总!$A:$I,8,0)</f>
        <v>61.8</v>
      </c>
      <c r="Q25" s="26">
        <f t="shared" si="23"/>
        <v>1747.57281553398</v>
      </c>
      <c r="R25" s="27">
        <f t="shared" si="29"/>
        <v>3816</v>
      </c>
      <c r="S25" s="27">
        <f t="shared" si="9"/>
        <v>114480</v>
      </c>
      <c r="T25" s="27">
        <f t="shared" si="25"/>
        <v>33840.288</v>
      </c>
      <c r="U25" s="28">
        <f t="shared" si="30"/>
        <v>4032</v>
      </c>
      <c r="V25" s="28">
        <f t="shared" si="11"/>
        <v>120960</v>
      </c>
      <c r="W25" s="28">
        <f t="shared" si="27"/>
        <v>35755.776</v>
      </c>
    </row>
    <row r="26" s="30" customFormat="1" ht="20" customHeight="1" spans="1:23">
      <c r="A26" s="14">
        <v>721</v>
      </c>
      <c r="B26" s="14" t="s">
        <v>72</v>
      </c>
      <c r="C26" s="14">
        <v>235</v>
      </c>
      <c r="D26" s="14" t="s">
        <v>56</v>
      </c>
      <c r="E26" s="15">
        <v>64031.22</v>
      </c>
      <c r="F26" s="15">
        <f t="shared" si="18"/>
        <v>2065.52322580645</v>
      </c>
      <c r="G26" s="15">
        <f t="shared" si="19"/>
        <v>2478.62787096774</v>
      </c>
      <c r="H26" s="14">
        <f>VLOOKUP(A26,[1]查询时间段分门店销售汇总!$D$1:$L$65536,9,FALSE)</f>
        <v>113687.19</v>
      </c>
      <c r="I26" s="19">
        <f t="shared" si="20"/>
        <v>4547.4876</v>
      </c>
      <c r="J26" s="20">
        <f>VLOOKUP(A$1:A$65543,[2]门店!$A:$I,9,0)</f>
        <v>5200</v>
      </c>
      <c r="K26" s="20">
        <v>5200</v>
      </c>
      <c r="L26" s="20">
        <f t="shared" si="28"/>
        <v>156000</v>
      </c>
      <c r="M26" s="20">
        <f t="shared" si="21"/>
        <v>53320.8</v>
      </c>
      <c r="N26" s="21">
        <f t="shared" si="22"/>
        <v>1.51752192133775</v>
      </c>
      <c r="O26" s="22" t="s">
        <v>73</v>
      </c>
      <c r="P26" s="14">
        <f>VLOOKUP(A$1:A$65543,[3]查询时间段分门店销售汇总!$A:$I,8,0)</f>
        <v>56.85</v>
      </c>
      <c r="Q26" s="26">
        <f t="shared" si="23"/>
        <v>2744.06332453826</v>
      </c>
      <c r="R26" s="27">
        <f t="shared" si="29"/>
        <v>5408</v>
      </c>
      <c r="S26" s="27">
        <f t="shared" si="9"/>
        <v>162240</v>
      </c>
      <c r="T26" s="27">
        <f t="shared" si="25"/>
        <v>55453.632</v>
      </c>
      <c r="U26" s="28">
        <f t="shared" si="30"/>
        <v>5616</v>
      </c>
      <c r="V26" s="28">
        <f t="shared" si="11"/>
        <v>168480</v>
      </c>
      <c r="W26" s="28">
        <f t="shared" si="27"/>
        <v>57586.464</v>
      </c>
    </row>
    <row r="27" s="30" customFormat="1" ht="20" customHeight="1" spans="1:23">
      <c r="A27" s="14">
        <v>746</v>
      </c>
      <c r="B27" s="14" t="s">
        <v>74</v>
      </c>
      <c r="C27" s="14">
        <v>235</v>
      </c>
      <c r="D27" s="14" t="s">
        <v>56</v>
      </c>
      <c r="E27" s="15">
        <v>150295.58</v>
      </c>
      <c r="F27" s="15">
        <f t="shared" si="18"/>
        <v>4848.24451612903</v>
      </c>
      <c r="G27" s="15">
        <f t="shared" si="19"/>
        <v>5817.89341935484</v>
      </c>
      <c r="H27" s="14">
        <f>VLOOKUP(A27,[1]查询时间段分门店销售汇总!$D$1:$L$65536,9,FALSE)</f>
        <v>147799.86</v>
      </c>
      <c r="I27" s="19">
        <f t="shared" si="20"/>
        <v>5911.9944</v>
      </c>
      <c r="J27" s="20">
        <f>VLOOKUP(A$1:A$65543,[2]门店!$A:$I,9,0)</f>
        <v>6800</v>
      </c>
      <c r="K27" s="20">
        <v>6800</v>
      </c>
      <c r="L27" s="20">
        <f t="shared" si="28"/>
        <v>204000</v>
      </c>
      <c r="M27" s="20">
        <f t="shared" si="21"/>
        <v>56528.4</v>
      </c>
      <c r="N27" s="21">
        <f t="shared" si="22"/>
        <v>0.402569523335284</v>
      </c>
      <c r="O27" s="22" t="s">
        <v>75</v>
      </c>
      <c r="P27" s="14">
        <f>VLOOKUP(A$1:A$65543,[3]查询时间段分门店销售汇总!$A:$I,8,0)</f>
        <v>75.31</v>
      </c>
      <c r="Q27" s="26">
        <f t="shared" si="23"/>
        <v>2708.80361173815</v>
      </c>
      <c r="R27" s="27">
        <f t="shared" si="29"/>
        <v>7072</v>
      </c>
      <c r="S27" s="27">
        <f t="shared" si="9"/>
        <v>212160</v>
      </c>
      <c r="T27" s="27">
        <f t="shared" si="25"/>
        <v>58789.536</v>
      </c>
      <c r="U27" s="28">
        <f t="shared" si="30"/>
        <v>7344</v>
      </c>
      <c r="V27" s="28">
        <f t="shared" si="11"/>
        <v>220320</v>
      </c>
      <c r="W27" s="28">
        <f t="shared" si="27"/>
        <v>61050.672</v>
      </c>
    </row>
    <row r="28" s="30" customFormat="1" ht="20" customHeight="1" spans="1:23">
      <c r="A28" s="14">
        <v>371</v>
      </c>
      <c r="B28" s="14" t="s">
        <v>76</v>
      </c>
      <c r="C28" s="14">
        <v>235</v>
      </c>
      <c r="D28" s="14" t="s">
        <v>56</v>
      </c>
      <c r="E28" s="15">
        <v>100634.91</v>
      </c>
      <c r="F28" s="15">
        <f t="shared" si="18"/>
        <v>3246.28741935484</v>
      </c>
      <c r="G28" s="15">
        <f t="shared" si="19"/>
        <v>3895.54490322581</v>
      </c>
      <c r="H28" s="14">
        <f>VLOOKUP(A28,[1]查询时间段分门店销售汇总!$D$1:$L$65536,9,FALSE)</f>
        <v>70688.34</v>
      </c>
      <c r="I28" s="19">
        <f t="shared" si="20"/>
        <v>2827.5336</v>
      </c>
      <c r="J28" s="20">
        <f>VLOOKUP(A$1:A$65543,[2]门店!$A:$I,9,0)</f>
        <v>3800</v>
      </c>
      <c r="K28" s="20">
        <v>3800</v>
      </c>
      <c r="L28" s="20">
        <f t="shared" si="28"/>
        <v>114000</v>
      </c>
      <c r="M28" s="20">
        <f t="shared" si="21"/>
        <v>38361</v>
      </c>
      <c r="N28" s="21">
        <f t="shared" si="22"/>
        <v>0.170567947047401</v>
      </c>
      <c r="O28" s="22" t="s">
        <v>77</v>
      </c>
      <c r="P28" s="14">
        <f>VLOOKUP(A$1:A$65543,[3]查询时间段分门店销售汇总!$A:$I,8,0)</f>
        <v>54.21</v>
      </c>
      <c r="Q28" s="26">
        <f t="shared" si="23"/>
        <v>2102.93303818484</v>
      </c>
      <c r="R28" s="27">
        <f t="shared" si="29"/>
        <v>4028</v>
      </c>
      <c r="S28" s="27">
        <f t="shared" si="9"/>
        <v>120840</v>
      </c>
      <c r="T28" s="27">
        <f t="shared" si="25"/>
        <v>40662.66</v>
      </c>
      <c r="U28" s="28">
        <f t="shared" si="30"/>
        <v>4256</v>
      </c>
      <c r="V28" s="28">
        <f t="shared" si="11"/>
        <v>127680</v>
      </c>
      <c r="W28" s="28">
        <f t="shared" si="27"/>
        <v>42964.32</v>
      </c>
    </row>
    <row r="29" s="30" customFormat="1" ht="20" customHeight="1" spans="1:23">
      <c r="A29" s="14">
        <v>341</v>
      </c>
      <c r="B29" s="14" t="s">
        <v>78</v>
      </c>
      <c r="C29" s="14">
        <v>235</v>
      </c>
      <c r="D29" s="14" t="s">
        <v>56</v>
      </c>
      <c r="E29" s="15">
        <v>436472.78</v>
      </c>
      <c r="F29" s="15">
        <f t="shared" si="18"/>
        <v>14079.7670967742</v>
      </c>
      <c r="G29" s="15">
        <f t="shared" si="19"/>
        <v>16895.720516129</v>
      </c>
      <c r="H29" s="14">
        <f>VLOOKUP(A29,[1]查询时间段分门店销售汇总!$D$1:$L$65536,9,FALSE)</f>
        <v>460141.28</v>
      </c>
      <c r="I29" s="19">
        <f t="shared" si="20"/>
        <v>18405.6512</v>
      </c>
      <c r="J29" s="20">
        <f>VLOOKUP(A$1:A$65543,[2]门店!$A:$I,9,0)</f>
        <v>19400</v>
      </c>
      <c r="K29" s="20">
        <v>19400</v>
      </c>
      <c r="L29" s="20">
        <f t="shared" si="28"/>
        <v>582000</v>
      </c>
      <c r="M29" s="20">
        <f t="shared" si="21"/>
        <v>190488.6</v>
      </c>
      <c r="N29" s="21">
        <f t="shared" si="22"/>
        <v>0.37786370091624</v>
      </c>
      <c r="O29" s="22" t="s">
        <v>79</v>
      </c>
      <c r="P29" s="14">
        <f>VLOOKUP(A$1:A$65543,[3]查询时间段分门店销售汇总!$A:$I,8,0)</f>
        <v>92.55</v>
      </c>
      <c r="Q29" s="26">
        <f t="shared" si="23"/>
        <v>6288.49270664506</v>
      </c>
      <c r="R29" s="27">
        <f t="shared" si="29"/>
        <v>19982</v>
      </c>
      <c r="S29" s="27">
        <f t="shared" si="9"/>
        <v>599460</v>
      </c>
      <c r="T29" s="27">
        <f t="shared" si="25"/>
        <v>196203.258</v>
      </c>
      <c r="U29" s="28">
        <f t="shared" si="30"/>
        <v>20564</v>
      </c>
      <c r="V29" s="28">
        <f t="shared" si="11"/>
        <v>616920</v>
      </c>
      <c r="W29" s="28">
        <f t="shared" si="27"/>
        <v>201917.916</v>
      </c>
    </row>
    <row r="30" s="30" customFormat="1" ht="20" customHeight="1" spans="1:23">
      <c r="A30" s="14">
        <v>591</v>
      </c>
      <c r="B30" s="14" t="s">
        <v>80</v>
      </c>
      <c r="C30" s="14">
        <v>235</v>
      </c>
      <c r="D30" s="14" t="s">
        <v>56</v>
      </c>
      <c r="E30" s="15">
        <v>125137.51</v>
      </c>
      <c r="F30" s="15">
        <f t="shared" si="18"/>
        <v>4036.69387096774</v>
      </c>
      <c r="G30" s="15">
        <f t="shared" si="19"/>
        <v>4844.03264516129</v>
      </c>
      <c r="H30" s="14">
        <f>VLOOKUP(A30,[1]查询时间段分门店销售汇总!$D$1:$L$65536,9,FALSE)</f>
        <v>105778.84</v>
      </c>
      <c r="I30" s="19">
        <f t="shared" si="20"/>
        <v>4231.1536</v>
      </c>
      <c r="J30" s="20">
        <f>VLOOKUP(A$1:A$65543,[2]门店!$A:$I,9,0)</f>
        <v>5500</v>
      </c>
      <c r="K30" s="20">
        <v>5000</v>
      </c>
      <c r="L30" s="20">
        <f t="shared" si="28"/>
        <v>150000</v>
      </c>
      <c r="M30" s="20">
        <f t="shared" si="21"/>
        <v>49980</v>
      </c>
      <c r="N30" s="21">
        <f t="shared" si="22"/>
        <v>0.238637399769262</v>
      </c>
      <c r="O30" s="22" t="s">
        <v>81</v>
      </c>
      <c r="P30" s="14">
        <f>VLOOKUP(A$1:A$65543,[3]查询时间段分门店销售汇总!$A:$I,8,0)</f>
        <v>68.61</v>
      </c>
      <c r="Q30" s="26">
        <f t="shared" si="23"/>
        <v>2186.27022299956</v>
      </c>
      <c r="R30" s="27">
        <f t="shared" ref="R30:R38" si="31">IF($K30&lt;=4000,$K30*1.06,IF($K30&lt;=10000,$K30*1.04,$K30*1.03))</f>
        <v>5200</v>
      </c>
      <c r="S30" s="27">
        <f t="shared" si="9"/>
        <v>156000</v>
      </c>
      <c r="T30" s="27">
        <f t="shared" si="25"/>
        <v>51979.2</v>
      </c>
      <c r="U30" s="28">
        <f t="shared" si="30"/>
        <v>5400</v>
      </c>
      <c r="V30" s="28">
        <f t="shared" si="11"/>
        <v>162000</v>
      </c>
      <c r="W30" s="28">
        <f t="shared" si="27"/>
        <v>53978.4</v>
      </c>
    </row>
    <row r="31" s="30" customFormat="1" ht="20" customHeight="1" spans="1:23">
      <c r="A31" s="14">
        <v>717</v>
      </c>
      <c r="B31" s="14" t="s">
        <v>82</v>
      </c>
      <c r="C31" s="14">
        <v>235</v>
      </c>
      <c r="D31" s="14" t="s">
        <v>56</v>
      </c>
      <c r="E31" s="15">
        <v>118073.73</v>
      </c>
      <c r="F31" s="15">
        <f t="shared" si="18"/>
        <v>3808.83</v>
      </c>
      <c r="G31" s="15">
        <f t="shared" si="19"/>
        <v>4570.596</v>
      </c>
      <c r="H31" s="14">
        <f>VLOOKUP(A31,[1]查询时间段分门店销售汇总!$D$1:$L$65536,9,FALSE)</f>
        <v>105387.86</v>
      </c>
      <c r="I31" s="19">
        <f t="shared" si="20"/>
        <v>4215.5144</v>
      </c>
      <c r="J31" s="20">
        <f>VLOOKUP(A$1:A$65543,[2]门店!$A:$I,9,0)</f>
        <v>5500</v>
      </c>
      <c r="K31" s="20">
        <v>5500</v>
      </c>
      <c r="L31" s="20">
        <f t="shared" si="28"/>
        <v>165000</v>
      </c>
      <c r="M31" s="20">
        <f t="shared" si="21"/>
        <v>52750.5</v>
      </c>
      <c r="N31" s="21">
        <f t="shared" si="22"/>
        <v>0.444012990865961</v>
      </c>
      <c r="O31" s="22" t="s">
        <v>83</v>
      </c>
      <c r="P31" s="14">
        <f>VLOOKUP(A$1:A$65543,[3]查询时间段分门店销售汇总!$A:$I,8,0)</f>
        <v>58.28</v>
      </c>
      <c r="Q31" s="26">
        <f t="shared" si="23"/>
        <v>2831.15991763898</v>
      </c>
      <c r="R31" s="27">
        <f t="shared" si="31"/>
        <v>5720</v>
      </c>
      <c r="S31" s="27">
        <f t="shared" si="9"/>
        <v>171600</v>
      </c>
      <c r="T31" s="27">
        <f t="shared" si="25"/>
        <v>54860.52</v>
      </c>
      <c r="U31" s="28">
        <f t="shared" ref="U31:U47" si="32">IF($K31&lt;=4000,$K31*1.12,IF($K31&lt;=10000,$K31*1.08,$K31*1.06))</f>
        <v>5940</v>
      </c>
      <c r="V31" s="28">
        <f t="shared" si="11"/>
        <v>178200</v>
      </c>
      <c r="W31" s="28">
        <f t="shared" si="27"/>
        <v>56970.54</v>
      </c>
    </row>
    <row r="32" s="30" customFormat="1" ht="20" customHeight="1" spans="1:23">
      <c r="A32" s="14">
        <v>514</v>
      </c>
      <c r="B32" s="14" t="s">
        <v>84</v>
      </c>
      <c r="C32" s="14">
        <v>235</v>
      </c>
      <c r="D32" s="14" t="s">
        <v>56</v>
      </c>
      <c r="E32" s="15">
        <v>234313.77</v>
      </c>
      <c r="F32" s="15">
        <f t="shared" si="18"/>
        <v>7558.50870967742</v>
      </c>
      <c r="G32" s="15">
        <f t="shared" si="19"/>
        <v>9070.2104516129</v>
      </c>
      <c r="H32" s="14">
        <f>VLOOKUP(A32,[1]查询时间段分门店销售汇总!$D$1:$L$65536,9,FALSE)</f>
        <v>197134.94</v>
      </c>
      <c r="I32" s="19">
        <f t="shared" si="20"/>
        <v>7885.3976</v>
      </c>
      <c r="J32" s="20">
        <f>VLOOKUP(A$1:A$65543,[2]门店!$A:$I,9,0)</f>
        <v>9400</v>
      </c>
      <c r="K32" s="20">
        <v>9000</v>
      </c>
      <c r="L32" s="20">
        <f t="shared" si="28"/>
        <v>270000</v>
      </c>
      <c r="M32" s="20">
        <f t="shared" si="21"/>
        <v>89829</v>
      </c>
      <c r="N32" s="21">
        <f t="shared" si="22"/>
        <v>0.190711070885847</v>
      </c>
      <c r="O32" s="22" t="s">
        <v>85</v>
      </c>
      <c r="P32" s="14">
        <f>VLOOKUP(A$1:A$65543,[3]查询时间段分门店销售汇总!$A:$I,8,0)</f>
        <v>61.52</v>
      </c>
      <c r="Q32" s="26">
        <f t="shared" si="23"/>
        <v>4388.8166449935</v>
      </c>
      <c r="R32" s="27">
        <f t="shared" si="31"/>
        <v>9360</v>
      </c>
      <c r="S32" s="27">
        <f t="shared" si="9"/>
        <v>280800</v>
      </c>
      <c r="T32" s="27">
        <f t="shared" si="25"/>
        <v>93422.16</v>
      </c>
      <c r="U32" s="28">
        <f t="shared" si="32"/>
        <v>9720</v>
      </c>
      <c r="V32" s="28">
        <f t="shared" si="11"/>
        <v>291600</v>
      </c>
      <c r="W32" s="28">
        <f t="shared" si="27"/>
        <v>97015.32</v>
      </c>
    </row>
    <row r="33" s="30" customFormat="1" ht="20" customHeight="1" spans="1:23">
      <c r="A33" s="14"/>
      <c r="B33" s="14"/>
      <c r="C33" s="14"/>
      <c r="D33" s="14" t="s">
        <v>54</v>
      </c>
      <c r="E33" s="15">
        <f>SUM(E2:E32)</f>
        <v>5623299.43</v>
      </c>
      <c r="F33" s="15">
        <f>SUM(F2:F32)</f>
        <v>181396.755806452</v>
      </c>
      <c r="G33" s="15">
        <f>SUM(G2:G32)</f>
        <v>217676.106967742</v>
      </c>
      <c r="H33" s="15">
        <f>SUM(H2:H32)</f>
        <v>5534732.84</v>
      </c>
      <c r="I33" s="15">
        <f>SUM(I2:I32)</f>
        <v>221389.3136</v>
      </c>
      <c r="J33" s="20">
        <f>SUM(J18:J32)</f>
        <v>91300</v>
      </c>
      <c r="K33" s="20">
        <f t="shared" ref="K33:Q33" si="33">SUM(K18:K32)</f>
        <v>92900</v>
      </c>
      <c r="L33" s="20">
        <f t="shared" si="33"/>
        <v>2787000</v>
      </c>
      <c r="M33" s="20">
        <f t="shared" si="33"/>
        <v>871484.4</v>
      </c>
      <c r="N33" s="20">
        <f t="shared" si="33"/>
        <v>4.80846192184535</v>
      </c>
      <c r="O33" s="15">
        <f>SUM(O2:O32)</f>
        <v>0</v>
      </c>
      <c r="P33" s="15">
        <f t="shared" si="33"/>
        <v>1093.38</v>
      </c>
      <c r="Q33" s="15">
        <f t="shared" si="33"/>
        <v>37223.1844386734</v>
      </c>
      <c r="R33" s="27">
        <f t="shared" ref="R33:W33" si="34">SUM(R18:R32)</f>
        <v>96820</v>
      </c>
      <c r="S33" s="27">
        <f t="shared" si="34"/>
        <v>2904600</v>
      </c>
      <c r="T33" s="27">
        <f t="shared" si="34"/>
        <v>908272.986</v>
      </c>
      <c r="U33" s="28">
        <f t="shared" si="34"/>
        <v>100740</v>
      </c>
      <c r="V33" s="28">
        <f t="shared" si="34"/>
        <v>3022200</v>
      </c>
      <c r="W33" s="28">
        <f t="shared" si="34"/>
        <v>945061.572</v>
      </c>
    </row>
    <row r="34" s="30" customFormat="1" ht="20" customHeight="1" spans="1:23">
      <c r="A34" s="14">
        <v>517</v>
      </c>
      <c r="B34" s="14" t="s">
        <v>86</v>
      </c>
      <c r="C34" s="14">
        <v>23</v>
      </c>
      <c r="D34" s="14" t="s">
        <v>87</v>
      </c>
      <c r="E34" s="15">
        <v>501660.3</v>
      </c>
      <c r="F34" s="15">
        <f>E34/31</f>
        <v>16182.5903225806</v>
      </c>
      <c r="G34" s="15">
        <f t="shared" ref="G34:G51" si="35">F34*1.2</f>
        <v>19419.1083870968</v>
      </c>
      <c r="H34" s="14">
        <f>VLOOKUP(A34,[1]查询时间段分门店销售汇总!$D$1:$L$65536,9,FALSE)</f>
        <v>559247.45</v>
      </c>
      <c r="I34" s="19">
        <f t="shared" ref="I34:I51" si="36">H34/25</f>
        <v>22369.898</v>
      </c>
      <c r="J34" s="20">
        <f>VLOOKUP(A$1:A$65543,[2]门店!$A:$I,9,0)</f>
        <v>16500</v>
      </c>
      <c r="K34" s="20">
        <v>18000</v>
      </c>
      <c r="L34" s="20">
        <f>K34*30</f>
        <v>540000</v>
      </c>
      <c r="M34" s="20">
        <f t="shared" ref="M34:M51" si="37">L34*O34</f>
        <v>140886</v>
      </c>
      <c r="N34" s="21">
        <f>(K34-F34)/F34</f>
        <v>0.112306475118721</v>
      </c>
      <c r="O34" s="22" t="s">
        <v>88</v>
      </c>
      <c r="P34" s="14">
        <f>VLOOKUP(A$1:A$65543,[3]查询时间段分门店销售汇总!$A:$I,8,0)</f>
        <v>84.78</v>
      </c>
      <c r="Q34" s="26">
        <f t="shared" ref="Q34:Q51" si="38">L34/P34</f>
        <v>6369.42675159236</v>
      </c>
      <c r="R34" s="27">
        <f t="shared" si="31"/>
        <v>18540</v>
      </c>
      <c r="S34" s="27">
        <f t="shared" si="9"/>
        <v>556200</v>
      </c>
      <c r="T34" s="27">
        <f t="shared" ref="T34:T51" si="39">S34*O34</f>
        <v>145112.58</v>
      </c>
      <c r="U34" s="28">
        <f t="shared" si="32"/>
        <v>19080</v>
      </c>
      <c r="V34" s="28">
        <f t="shared" si="11"/>
        <v>572400</v>
      </c>
      <c r="W34" s="28">
        <f t="shared" ref="W34:W51" si="40">V34*O34</f>
        <v>149339.16</v>
      </c>
    </row>
    <row r="35" s="30" customFormat="1" ht="20" customHeight="1" spans="1:23">
      <c r="A35" s="14">
        <v>747</v>
      </c>
      <c r="B35" s="14" t="s">
        <v>89</v>
      </c>
      <c r="C35" s="14">
        <v>23</v>
      </c>
      <c r="D35" s="14" t="s">
        <v>87</v>
      </c>
      <c r="E35" s="15">
        <v>100913.7</v>
      </c>
      <c r="F35" s="15">
        <f>E35/31</f>
        <v>3255.28064516129</v>
      </c>
      <c r="G35" s="15">
        <f t="shared" si="35"/>
        <v>3906.33677419355</v>
      </c>
      <c r="H35" s="14">
        <f>VLOOKUP(A35,[1]查询时间段分门店销售汇总!$D$1:$L$65536,9,FALSE)</f>
        <v>169991.91</v>
      </c>
      <c r="I35" s="19">
        <f t="shared" si="36"/>
        <v>6799.6764</v>
      </c>
      <c r="J35" s="20">
        <f>VLOOKUP(A$1:A$65543,[2]门店!$A:$I,9,0)</f>
        <v>5100</v>
      </c>
      <c r="K35" s="20">
        <v>5600</v>
      </c>
      <c r="L35" s="20">
        <f t="shared" ref="L35:L51" si="41">K35*30</f>
        <v>168000</v>
      </c>
      <c r="M35" s="20">
        <f t="shared" si="37"/>
        <v>49744.8</v>
      </c>
      <c r="N35" s="21">
        <f>(K35-F35)/F35</f>
        <v>0.720281785327463</v>
      </c>
      <c r="O35" s="22" t="s">
        <v>90</v>
      </c>
      <c r="P35" s="14">
        <f>VLOOKUP(A$1:A$65543,[3]查询时间段分门店销售汇总!$A:$I,8,0)</f>
        <v>90.63</v>
      </c>
      <c r="Q35" s="26">
        <f t="shared" si="38"/>
        <v>1853.69083085071</v>
      </c>
      <c r="R35" s="27">
        <f t="shared" si="31"/>
        <v>5824</v>
      </c>
      <c r="S35" s="27">
        <f t="shared" ref="S35:S66" si="42">R35*30</f>
        <v>174720</v>
      </c>
      <c r="T35" s="27">
        <f t="shared" si="39"/>
        <v>51734.592</v>
      </c>
      <c r="U35" s="28">
        <f t="shared" si="32"/>
        <v>6048</v>
      </c>
      <c r="V35" s="28">
        <f t="shared" ref="V35:V66" si="43">U35*30</f>
        <v>181440</v>
      </c>
      <c r="W35" s="28">
        <f t="shared" si="40"/>
        <v>53724.384</v>
      </c>
    </row>
    <row r="36" s="30" customFormat="1" ht="20" customHeight="1" spans="1:23">
      <c r="A36" s="14">
        <v>373</v>
      </c>
      <c r="B36" s="14" t="s">
        <v>91</v>
      </c>
      <c r="C36" s="14">
        <v>23</v>
      </c>
      <c r="D36" s="14" t="s">
        <v>87</v>
      </c>
      <c r="E36" s="15">
        <v>208706.13</v>
      </c>
      <c r="F36" s="15">
        <f>E36/31</f>
        <v>6732.45580645161</v>
      </c>
      <c r="G36" s="15">
        <f t="shared" si="35"/>
        <v>8078.94696774194</v>
      </c>
      <c r="H36" s="14">
        <f>VLOOKUP(A36,[1]查询时间段分门店销售汇总!$D$1:$L$65536,9,FALSE)</f>
        <v>215620.88</v>
      </c>
      <c r="I36" s="19">
        <f t="shared" si="36"/>
        <v>8624.8352</v>
      </c>
      <c r="J36" s="20">
        <f>VLOOKUP(A$1:A$65543,[2]门店!$A:$I,9,0)</f>
        <v>8100</v>
      </c>
      <c r="K36" s="20">
        <v>8100</v>
      </c>
      <c r="L36" s="20">
        <f t="shared" si="41"/>
        <v>243000</v>
      </c>
      <c r="M36" s="20">
        <f t="shared" si="37"/>
        <v>72948.6</v>
      </c>
      <c r="N36" s="21">
        <f>(K36-F36)/F36</f>
        <v>0.203127095500261</v>
      </c>
      <c r="O36" s="22" t="s">
        <v>92</v>
      </c>
      <c r="P36" s="14">
        <f>VLOOKUP(A$1:A$65543,[3]查询时间段分门店销售汇总!$A:$I,8,0)</f>
        <v>76.53</v>
      </c>
      <c r="Q36" s="26">
        <f t="shared" si="38"/>
        <v>3175.22540180321</v>
      </c>
      <c r="R36" s="27">
        <f t="shared" si="31"/>
        <v>8424</v>
      </c>
      <c r="S36" s="27">
        <f t="shared" si="42"/>
        <v>252720</v>
      </c>
      <c r="T36" s="27">
        <f t="shared" si="39"/>
        <v>75866.544</v>
      </c>
      <c r="U36" s="28">
        <f t="shared" si="32"/>
        <v>8748</v>
      </c>
      <c r="V36" s="28">
        <f t="shared" si="43"/>
        <v>262440</v>
      </c>
      <c r="W36" s="28">
        <f t="shared" si="40"/>
        <v>78784.488</v>
      </c>
    </row>
    <row r="37" s="30" customFormat="1" ht="20" customHeight="1" spans="1:23">
      <c r="A37" s="14">
        <v>102479</v>
      </c>
      <c r="B37" s="14" t="s">
        <v>93</v>
      </c>
      <c r="C37" s="14">
        <v>23</v>
      </c>
      <c r="D37" s="14" t="s">
        <v>87</v>
      </c>
      <c r="E37" s="15">
        <v>0</v>
      </c>
      <c r="F37" s="15">
        <v>0</v>
      </c>
      <c r="G37" s="15">
        <f t="shared" si="35"/>
        <v>0</v>
      </c>
      <c r="H37" s="14">
        <f>VLOOKUP(A37,[1]查询时间段分门店销售汇总!$D$1:$L$65536,9,FALSE)</f>
        <v>52196.81</v>
      </c>
      <c r="I37" s="19">
        <f t="shared" si="36"/>
        <v>2087.8724</v>
      </c>
      <c r="J37" s="20">
        <v>2000</v>
      </c>
      <c r="K37" s="20">
        <v>2000</v>
      </c>
      <c r="L37" s="20">
        <f t="shared" si="41"/>
        <v>60000</v>
      </c>
      <c r="M37" s="20">
        <f t="shared" si="37"/>
        <v>21444</v>
      </c>
      <c r="N37" s="21"/>
      <c r="O37" s="22" t="s">
        <v>94</v>
      </c>
      <c r="P37" s="14">
        <f>VLOOKUP(A$1:A$65543,[3]查询时间段分门店销售汇总!$A:$I,8,0)</f>
        <v>36.54</v>
      </c>
      <c r="Q37" s="26">
        <f t="shared" si="38"/>
        <v>1642.03612479475</v>
      </c>
      <c r="R37" s="27">
        <f t="shared" si="31"/>
        <v>2120</v>
      </c>
      <c r="S37" s="27">
        <f t="shared" si="42"/>
        <v>63600</v>
      </c>
      <c r="T37" s="27">
        <f t="shared" si="39"/>
        <v>22730.64</v>
      </c>
      <c r="U37" s="28">
        <f t="shared" si="32"/>
        <v>2240</v>
      </c>
      <c r="V37" s="28">
        <f t="shared" si="43"/>
        <v>67200</v>
      </c>
      <c r="W37" s="28">
        <f t="shared" si="40"/>
        <v>24017.28</v>
      </c>
    </row>
    <row r="38" s="30" customFormat="1" ht="20" customHeight="1" spans="1:23">
      <c r="A38" s="14">
        <v>744</v>
      </c>
      <c r="B38" s="14" t="s">
        <v>95</v>
      </c>
      <c r="C38" s="14">
        <v>23</v>
      </c>
      <c r="D38" s="14" t="s">
        <v>87</v>
      </c>
      <c r="E38" s="15">
        <v>212142.54</v>
      </c>
      <c r="F38" s="15">
        <f>E38/31</f>
        <v>6843.30774193548</v>
      </c>
      <c r="G38" s="15">
        <f t="shared" si="35"/>
        <v>8211.96929032258</v>
      </c>
      <c r="H38" s="14">
        <f>VLOOKUP(A38,[1]查询时间段分门店销售汇总!$D$1:$L$65536,9,FALSE)</f>
        <v>183856.08</v>
      </c>
      <c r="I38" s="19">
        <f t="shared" si="36"/>
        <v>7354.2432</v>
      </c>
      <c r="J38" s="20">
        <f>VLOOKUP(A$1:A$65543,[2]门店!$A:$I,9,0)</f>
        <v>7400</v>
      </c>
      <c r="K38" s="20">
        <v>7400</v>
      </c>
      <c r="L38" s="20">
        <f t="shared" si="41"/>
        <v>222000</v>
      </c>
      <c r="M38" s="20">
        <f t="shared" si="37"/>
        <v>60028.8</v>
      </c>
      <c r="N38" s="21">
        <f>(K38-F38)/F38</f>
        <v>0.0813484179080725</v>
      </c>
      <c r="O38" s="22" t="s">
        <v>96</v>
      </c>
      <c r="P38" s="14">
        <f>VLOOKUP(A$1:A$65543,[3]查询时间段分门店销售汇总!$A:$I,8,0)</f>
        <v>69.9</v>
      </c>
      <c r="Q38" s="26">
        <f t="shared" si="38"/>
        <v>3175.96566523605</v>
      </c>
      <c r="R38" s="27">
        <f t="shared" si="31"/>
        <v>7696</v>
      </c>
      <c r="S38" s="27">
        <f t="shared" si="42"/>
        <v>230880</v>
      </c>
      <c r="T38" s="27">
        <f t="shared" si="39"/>
        <v>62429.952</v>
      </c>
      <c r="U38" s="28">
        <f t="shared" si="32"/>
        <v>7992</v>
      </c>
      <c r="V38" s="28">
        <f t="shared" si="43"/>
        <v>239760</v>
      </c>
      <c r="W38" s="28">
        <f t="shared" si="40"/>
        <v>64831.104</v>
      </c>
    </row>
    <row r="39" s="30" customFormat="1" ht="20" customHeight="1" spans="1:23">
      <c r="A39" s="14">
        <v>102478</v>
      </c>
      <c r="B39" s="14" t="s">
        <v>97</v>
      </c>
      <c r="C39" s="14">
        <v>23</v>
      </c>
      <c r="D39" s="14" t="s">
        <v>87</v>
      </c>
      <c r="E39" s="15">
        <v>0</v>
      </c>
      <c r="F39" s="15">
        <v>0</v>
      </c>
      <c r="G39" s="15">
        <f t="shared" si="35"/>
        <v>0</v>
      </c>
      <c r="H39" s="14">
        <f>VLOOKUP(A39,[1]查询时间段分门店销售汇总!$D$1:$L$65536,9,FALSE)</f>
        <v>28154.87</v>
      </c>
      <c r="I39" s="19">
        <f t="shared" si="36"/>
        <v>1126.1948</v>
      </c>
      <c r="J39" s="20">
        <v>1200</v>
      </c>
      <c r="K39" s="20">
        <v>1200</v>
      </c>
      <c r="L39" s="20">
        <f t="shared" si="41"/>
        <v>36000</v>
      </c>
      <c r="M39" s="20">
        <f t="shared" si="37"/>
        <v>11304</v>
      </c>
      <c r="N39" s="21"/>
      <c r="O39" s="22" t="s">
        <v>98</v>
      </c>
      <c r="P39" s="14">
        <f>VLOOKUP(A$1:A$65543,[3]查询时间段分门店销售汇总!$A:$I,8,0)</f>
        <v>43.17</v>
      </c>
      <c r="Q39" s="26">
        <f t="shared" si="38"/>
        <v>833.912439193885</v>
      </c>
      <c r="R39" s="27">
        <f t="shared" ref="R39:R44" si="44">IF($K39&lt;=4000,$K39*1.06,IF($K39&lt;=10000,$K39*1.04,$K39*1.03))</f>
        <v>1272</v>
      </c>
      <c r="S39" s="27">
        <f t="shared" si="42"/>
        <v>38160</v>
      </c>
      <c r="T39" s="27">
        <f t="shared" si="39"/>
        <v>11982.24</v>
      </c>
      <c r="U39" s="28">
        <f t="shared" si="32"/>
        <v>1344</v>
      </c>
      <c r="V39" s="28">
        <f t="shared" si="43"/>
        <v>40320</v>
      </c>
      <c r="W39" s="28">
        <f t="shared" si="40"/>
        <v>12660.48</v>
      </c>
    </row>
    <row r="40" s="30" customFormat="1" ht="20" customHeight="1" spans="1:23">
      <c r="A40" s="14">
        <v>578</v>
      </c>
      <c r="B40" s="14" t="s">
        <v>99</v>
      </c>
      <c r="C40" s="14">
        <v>23</v>
      </c>
      <c r="D40" s="14" t="s">
        <v>87</v>
      </c>
      <c r="E40" s="15">
        <v>187706.54</v>
      </c>
      <c r="F40" s="15">
        <f t="shared" ref="F40:F51" si="45">E40/31</f>
        <v>6055.04967741936</v>
      </c>
      <c r="G40" s="15">
        <f t="shared" si="35"/>
        <v>7266.05961290323</v>
      </c>
      <c r="H40" s="14">
        <f>VLOOKUP(A40,[1]查询时间段分门店销售汇总!$D$1:$L$65536,9,FALSE)</f>
        <v>177733.77</v>
      </c>
      <c r="I40" s="19">
        <f t="shared" si="36"/>
        <v>7109.3508</v>
      </c>
      <c r="J40" s="20">
        <f>VLOOKUP(A$1:A$65543,[2]门店!$A:$I,9,0)</f>
        <v>7200</v>
      </c>
      <c r="K40" s="20">
        <v>7200</v>
      </c>
      <c r="L40" s="20">
        <f t="shared" si="41"/>
        <v>216000</v>
      </c>
      <c r="M40" s="20">
        <f t="shared" si="37"/>
        <v>76874.4</v>
      </c>
      <c r="N40" s="21">
        <f t="shared" ref="N40:N51" si="46">(K40-F40)/F40</f>
        <v>0.189090161696018</v>
      </c>
      <c r="O40" s="22" t="s">
        <v>100</v>
      </c>
      <c r="P40" s="14">
        <f>VLOOKUP(A$1:A$65543,[3]查询时间段分门店销售汇总!$A:$I,8,0)</f>
        <v>62.52</v>
      </c>
      <c r="Q40" s="26">
        <f t="shared" si="38"/>
        <v>3454.89443378119</v>
      </c>
      <c r="R40" s="27">
        <f t="shared" si="44"/>
        <v>7488</v>
      </c>
      <c r="S40" s="27">
        <f t="shared" si="42"/>
        <v>224640</v>
      </c>
      <c r="T40" s="27">
        <f t="shared" si="39"/>
        <v>79949.376</v>
      </c>
      <c r="U40" s="28">
        <f t="shared" si="32"/>
        <v>7776</v>
      </c>
      <c r="V40" s="28">
        <f t="shared" si="43"/>
        <v>233280</v>
      </c>
      <c r="W40" s="28">
        <f t="shared" si="40"/>
        <v>83024.352</v>
      </c>
    </row>
    <row r="41" s="30" customFormat="1" ht="20" customHeight="1" spans="1:23">
      <c r="A41" s="14">
        <v>723</v>
      </c>
      <c r="B41" s="14" t="s">
        <v>101</v>
      </c>
      <c r="C41" s="14">
        <v>23</v>
      </c>
      <c r="D41" s="14" t="s">
        <v>87</v>
      </c>
      <c r="E41" s="15">
        <v>95409.63</v>
      </c>
      <c r="F41" s="15">
        <f t="shared" si="45"/>
        <v>3077.73</v>
      </c>
      <c r="G41" s="15">
        <f t="shared" si="35"/>
        <v>3693.276</v>
      </c>
      <c r="H41" s="14">
        <f>VLOOKUP(A41,[1]查询时间段分门店销售汇总!$D$1:$L$65536,9,FALSE)</f>
        <v>90310.97</v>
      </c>
      <c r="I41" s="19">
        <f t="shared" si="36"/>
        <v>3612.4388</v>
      </c>
      <c r="J41" s="20">
        <f>VLOOKUP(A$1:A$65543,[2]门店!$A:$I,9,0)</f>
        <v>3800</v>
      </c>
      <c r="K41" s="20">
        <v>3800</v>
      </c>
      <c r="L41" s="20">
        <f t="shared" si="41"/>
        <v>114000</v>
      </c>
      <c r="M41" s="20">
        <f t="shared" si="37"/>
        <v>36286.2</v>
      </c>
      <c r="N41" s="21">
        <f t="shared" si="46"/>
        <v>0.234676206164933</v>
      </c>
      <c r="O41" s="22" t="s">
        <v>102</v>
      </c>
      <c r="P41" s="14">
        <f>VLOOKUP(A$1:A$65543,[3]查询时间段分门店销售汇总!$A:$I,8,0)</f>
        <v>59.34</v>
      </c>
      <c r="Q41" s="26">
        <f t="shared" si="38"/>
        <v>1921.1324570273</v>
      </c>
      <c r="R41" s="27">
        <f t="shared" si="44"/>
        <v>4028</v>
      </c>
      <c r="S41" s="27">
        <f t="shared" si="42"/>
        <v>120840</v>
      </c>
      <c r="T41" s="27">
        <f t="shared" si="39"/>
        <v>38463.372</v>
      </c>
      <c r="U41" s="28">
        <f t="shared" si="32"/>
        <v>4256</v>
      </c>
      <c r="V41" s="28">
        <f t="shared" si="43"/>
        <v>127680</v>
      </c>
      <c r="W41" s="28">
        <f t="shared" si="40"/>
        <v>40640.544</v>
      </c>
    </row>
    <row r="42" s="30" customFormat="1" ht="20" customHeight="1" spans="1:23">
      <c r="A42" s="14">
        <v>391</v>
      </c>
      <c r="B42" s="14" t="s">
        <v>103</v>
      </c>
      <c r="C42" s="14">
        <v>23</v>
      </c>
      <c r="D42" s="14" t="s">
        <v>87</v>
      </c>
      <c r="E42" s="15">
        <v>189083.49</v>
      </c>
      <c r="F42" s="15">
        <f t="shared" si="45"/>
        <v>6099.46741935484</v>
      </c>
      <c r="G42" s="15">
        <f t="shared" si="35"/>
        <v>7319.36090322581</v>
      </c>
      <c r="H42" s="14">
        <f>VLOOKUP(A42,[1]查询时间段分门店销售汇总!$D$1:$L$65536,9,FALSE)</f>
        <v>162430.96</v>
      </c>
      <c r="I42" s="19">
        <f t="shared" si="36"/>
        <v>6497.2384</v>
      </c>
      <c r="J42" s="20">
        <f>VLOOKUP(A$1:A$65543,[2]门店!$A:$I,9,0)</f>
        <v>6700</v>
      </c>
      <c r="K42" s="20">
        <v>6700</v>
      </c>
      <c r="L42" s="20">
        <f t="shared" si="41"/>
        <v>201000</v>
      </c>
      <c r="M42" s="20">
        <f t="shared" si="37"/>
        <v>65847.6</v>
      </c>
      <c r="N42" s="21">
        <f t="shared" si="46"/>
        <v>0.0984565601153227</v>
      </c>
      <c r="O42" s="22" t="s">
        <v>104</v>
      </c>
      <c r="P42" s="14">
        <f>VLOOKUP(A$1:A$65543,[3]查询时间段分门店销售汇总!$A:$I,8,0)</f>
        <v>76.28</v>
      </c>
      <c r="Q42" s="26">
        <f t="shared" si="38"/>
        <v>2635.02884111169</v>
      </c>
      <c r="R42" s="27">
        <f t="shared" si="44"/>
        <v>6968</v>
      </c>
      <c r="S42" s="27">
        <f t="shared" si="42"/>
        <v>209040</v>
      </c>
      <c r="T42" s="27">
        <f t="shared" si="39"/>
        <v>68481.504</v>
      </c>
      <c r="U42" s="28">
        <f t="shared" si="32"/>
        <v>7236</v>
      </c>
      <c r="V42" s="28">
        <f t="shared" si="43"/>
        <v>217080</v>
      </c>
      <c r="W42" s="28">
        <f t="shared" si="40"/>
        <v>71115.408</v>
      </c>
    </row>
    <row r="43" s="30" customFormat="1" ht="20" customHeight="1" spans="1:23">
      <c r="A43" s="14">
        <v>349</v>
      </c>
      <c r="B43" s="14" t="s">
        <v>105</v>
      </c>
      <c r="C43" s="14">
        <v>23</v>
      </c>
      <c r="D43" s="14" t="s">
        <v>87</v>
      </c>
      <c r="E43" s="15">
        <v>41135.12</v>
      </c>
      <c r="F43" s="15">
        <f t="shared" si="45"/>
        <v>1326.93935483871</v>
      </c>
      <c r="G43" s="15">
        <f t="shared" si="35"/>
        <v>1592.32722580645</v>
      </c>
      <c r="H43" s="14">
        <f>VLOOKUP(A43,[1]查询时间段分门店销售汇总!$D$1:$L$65536,9,FALSE)</f>
        <v>149814.07</v>
      </c>
      <c r="I43" s="19">
        <f t="shared" si="36"/>
        <v>5992.5628</v>
      </c>
      <c r="J43" s="20">
        <f>VLOOKUP(A$1:A$65543,[2]门店!$A:$I,9,0)</f>
        <v>6200</v>
      </c>
      <c r="K43" s="20">
        <v>6200</v>
      </c>
      <c r="L43" s="20">
        <f t="shared" si="41"/>
        <v>186000</v>
      </c>
      <c r="M43" s="20">
        <f t="shared" si="37"/>
        <v>65806.8</v>
      </c>
      <c r="N43" s="21">
        <f t="shared" si="46"/>
        <v>3.67240644976847</v>
      </c>
      <c r="O43" s="22" t="s">
        <v>106</v>
      </c>
      <c r="P43" s="14">
        <f>VLOOKUP(A$1:A$65543,[3]查询时间段分门店销售汇总!$A:$I,8,0)</f>
        <v>61.49</v>
      </c>
      <c r="Q43" s="26">
        <f t="shared" si="38"/>
        <v>3024.88209464954</v>
      </c>
      <c r="R43" s="27">
        <f t="shared" si="44"/>
        <v>6448</v>
      </c>
      <c r="S43" s="27">
        <f t="shared" si="42"/>
        <v>193440</v>
      </c>
      <c r="T43" s="27">
        <f t="shared" si="39"/>
        <v>68439.072</v>
      </c>
      <c r="U43" s="28">
        <f t="shared" si="32"/>
        <v>6696</v>
      </c>
      <c r="V43" s="28">
        <f t="shared" si="43"/>
        <v>200880</v>
      </c>
      <c r="W43" s="28">
        <f t="shared" si="40"/>
        <v>71071.344</v>
      </c>
    </row>
    <row r="44" s="30" customFormat="1" ht="20" customHeight="1" spans="1:23">
      <c r="A44" s="14">
        <v>511</v>
      </c>
      <c r="B44" s="14" t="s">
        <v>107</v>
      </c>
      <c r="C44" s="14">
        <v>23</v>
      </c>
      <c r="D44" s="14" t="s">
        <v>87</v>
      </c>
      <c r="E44" s="15">
        <v>147749.6</v>
      </c>
      <c r="F44" s="15">
        <f t="shared" si="45"/>
        <v>4766.11612903226</v>
      </c>
      <c r="G44" s="15">
        <f t="shared" si="35"/>
        <v>5719.33935483871</v>
      </c>
      <c r="H44" s="14">
        <f>VLOOKUP(A44,[1]查询时间段分门店销售汇总!$D$1:$L$65536,9,FALSE)</f>
        <v>137384.32</v>
      </c>
      <c r="I44" s="19">
        <f t="shared" si="36"/>
        <v>5495.3728</v>
      </c>
      <c r="J44" s="20">
        <f>VLOOKUP(A$1:A$65543,[2]门店!$A:$I,9,0)</f>
        <v>5800</v>
      </c>
      <c r="K44" s="20">
        <v>5800</v>
      </c>
      <c r="L44" s="20">
        <f t="shared" si="41"/>
        <v>174000</v>
      </c>
      <c r="M44" s="20">
        <f t="shared" si="37"/>
        <v>55488.6</v>
      </c>
      <c r="N44" s="21">
        <f t="shared" si="46"/>
        <v>0.216923768321539</v>
      </c>
      <c r="O44" s="22" t="s">
        <v>108</v>
      </c>
      <c r="P44" s="14">
        <f>VLOOKUP(A$1:A$65543,[3]查询时间段分门店销售汇总!$A:$I,8,0)</f>
        <v>66.56</v>
      </c>
      <c r="Q44" s="26">
        <f t="shared" si="38"/>
        <v>2614.18269230769</v>
      </c>
      <c r="R44" s="27">
        <f t="shared" si="44"/>
        <v>6032</v>
      </c>
      <c r="S44" s="27">
        <f t="shared" si="42"/>
        <v>180960</v>
      </c>
      <c r="T44" s="27">
        <f t="shared" si="39"/>
        <v>57708.144</v>
      </c>
      <c r="U44" s="28">
        <f t="shared" si="32"/>
        <v>6264</v>
      </c>
      <c r="V44" s="28">
        <f t="shared" si="43"/>
        <v>187920</v>
      </c>
      <c r="W44" s="28">
        <f t="shared" si="40"/>
        <v>59927.688</v>
      </c>
    </row>
    <row r="45" s="30" customFormat="1" ht="20" customHeight="1" spans="1:23">
      <c r="A45" s="14">
        <v>718</v>
      </c>
      <c r="B45" s="14" t="s">
        <v>109</v>
      </c>
      <c r="C45" s="14">
        <v>23</v>
      </c>
      <c r="D45" s="14" t="s">
        <v>87</v>
      </c>
      <c r="E45" s="15">
        <v>83576.72</v>
      </c>
      <c r="F45" s="15">
        <f t="shared" si="45"/>
        <v>2696.02322580645</v>
      </c>
      <c r="G45" s="15">
        <f t="shared" si="35"/>
        <v>3235.22787096774</v>
      </c>
      <c r="H45" s="14">
        <f>VLOOKUP(A45,[1]查询时间段分门店销售汇总!$D$1:$L$65536,9,FALSE)</f>
        <v>64153.38</v>
      </c>
      <c r="I45" s="19">
        <f t="shared" si="36"/>
        <v>2566.1352</v>
      </c>
      <c r="J45" s="20">
        <f>VLOOKUP(A$1:A$65543,[2]门店!$A:$I,9,0)</f>
        <v>3000</v>
      </c>
      <c r="K45" s="20">
        <v>3000</v>
      </c>
      <c r="L45" s="20">
        <f t="shared" si="41"/>
        <v>90000</v>
      </c>
      <c r="M45" s="20">
        <f t="shared" si="37"/>
        <v>24363</v>
      </c>
      <c r="N45" s="21">
        <f t="shared" si="46"/>
        <v>0.112750057671562</v>
      </c>
      <c r="O45" s="22" t="s">
        <v>110</v>
      </c>
      <c r="P45" s="14">
        <f>VLOOKUP(A$1:A$65543,[3]查询时间段分门店销售汇总!$A:$I,8,0)</f>
        <v>82.86</v>
      </c>
      <c r="Q45" s="26">
        <f t="shared" si="38"/>
        <v>1086.16944243302</v>
      </c>
      <c r="R45" s="27">
        <f t="shared" ref="R45:R51" si="47">IF($K45&lt;=4000,$K45*1.06,IF($K45&lt;=10000,$K45*1.04,$K45*1.03))</f>
        <v>3180</v>
      </c>
      <c r="S45" s="27">
        <f t="shared" si="42"/>
        <v>95400</v>
      </c>
      <c r="T45" s="27">
        <f t="shared" si="39"/>
        <v>25824.78</v>
      </c>
      <c r="U45" s="28">
        <f t="shared" si="32"/>
        <v>3360</v>
      </c>
      <c r="V45" s="28">
        <f t="shared" si="43"/>
        <v>100800</v>
      </c>
      <c r="W45" s="28">
        <f t="shared" si="40"/>
        <v>27286.56</v>
      </c>
    </row>
    <row r="46" s="30" customFormat="1" ht="20" customHeight="1" spans="1:23">
      <c r="A46" s="14">
        <v>572</v>
      </c>
      <c r="B46" s="14" t="s">
        <v>111</v>
      </c>
      <c r="C46" s="14">
        <v>23</v>
      </c>
      <c r="D46" s="14" t="s">
        <v>87</v>
      </c>
      <c r="E46" s="15">
        <v>142526.86</v>
      </c>
      <c r="F46" s="15">
        <f t="shared" si="45"/>
        <v>4597.64064516129</v>
      </c>
      <c r="G46" s="15">
        <f t="shared" si="35"/>
        <v>5517.16877419355</v>
      </c>
      <c r="H46" s="14">
        <f>VLOOKUP(A46,[1]查询时间段分门店销售汇总!$D$1:$L$65536,9,FALSE)</f>
        <v>134009.77</v>
      </c>
      <c r="I46" s="19">
        <f t="shared" si="36"/>
        <v>5360.3908</v>
      </c>
      <c r="J46" s="20">
        <f>VLOOKUP(A$1:A$65543,[2]门店!$A:$I,9,0)</f>
        <v>5900</v>
      </c>
      <c r="K46" s="20">
        <v>5900</v>
      </c>
      <c r="L46" s="20">
        <f t="shared" si="41"/>
        <v>177000</v>
      </c>
      <c r="M46" s="20">
        <f t="shared" si="37"/>
        <v>55560.3</v>
      </c>
      <c r="N46" s="21">
        <f t="shared" si="46"/>
        <v>0.283266887378281</v>
      </c>
      <c r="O46" s="22" t="s">
        <v>112</v>
      </c>
      <c r="P46" s="14">
        <f>VLOOKUP(A$1:A$65543,[3]查询时间段分门店销售汇总!$A:$I,8,0)</f>
        <v>83.24</v>
      </c>
      <c r="Q46" s="26">
        <f t="shared" si="38"/>
        <v>2126.38154733301</v>
      </c>
      <c r="R46" s="27">
        <f t="shared" si="47"/>
        <v>6136</v>
      </c>
      <c r="S46" s="27">
        <f t="shared" si="42"/>
        <v>184080</v>
      </c>
      <c r="T46" s="27">
        <f t="shared" si="39"/>
        <v>57782.712</v>
      </c>
      <c r="U46" s="28">
        <f t="shared" si="32"/>
        <v>6372</v>
      </c>
      <c r="V46" s="28">
        <f t="shared" si="43"/>
        <v>191160</v>
      </c>
      <c r="W46" s="28">
        <f t="shared" si="40"/>
        <v>60005.124</v>
      </c>
    </row>
    <row r="47" s="30" customFormat="1" ht="20" customHeight="1" spans="1:23">
      <c r="A47" s="14">
        <v>742</v>
      </c>
      <c r="B47" s="14" t="s">
        <v>113</v>
      </c>
      <c r="C47" s="14">
        <v>23</v>
      </c>
      <c r="D47" s="14" t="s">
        <v>87</v>
      </c>
      <c r="E47" s="15">
        <v>256895.56</v>
      </c>
      <c r="F47" s="15">
        <f t="shared" si="45"/>
        <v>8286.9535483871</v>
      </c>
      <c r="G47" s="15">
        <f t="shared" si="35"/>
        <v>9944.34425806452</v>
      </c>
      <c r="H47" s="14">
        <f>VLOOKUP(A47,[1]查询时间段分门店销售汇总!$D$1:$L$65536,9,FALSE)</f>
        <v>201393.51</v>
      </c>
      <c r="I47" s="19">
        <f t="shared" si="36"/>
        <v>8055.7404</v>
      </c>
      <c r="J47" s="20">
        <f>VLOOKUP(A$1:A$65543,[2]门店!$A:$I,9,0)</f>
        <v>8800</v>
      </c>
      <c r="K47" s="20">
        <v>8800</v>
      </c>
      <c r="L47" s="20">
        <f t="shared" si="41"/>
        <v>264000</v>
      </c>
      <c r="M47" s="20">
        <f t="shared" si="37"/>
        <v>72336</v>
      </c>
      <c r="N47" s="21">
        <f t="shared" si="46"/>
        <v>0.0619101396692103</v>
      </c>
      <c r="O47" s="22" t="s">
        <v>114</v>
      </c>
      <c r="P47" s="14">
        <f>VLOOKUP(A$1:A$65543,[3]查询时间段分门店销售汇总!$A:$I,8,0)</f>
        <v>97.83</v>
      </c>
      <c r="Q47" s="26">
        <f t="shared" si="38"/>
        <v>2698.55872431769</v>
      </c>
      <c r="R47" s="27">
        <f t="shared" si="47"/>
        <v>9152</v>
      </c>
      <c r="S47" s="27">
        <f t="shared" si="42"/>
        <v>274560</v>
      </c>
      <c r="T47" s="27">
        <f t="shared" si="39"/>
        <v>75229.44</v>
      </c>
      <c r="U47" s="28">
        <f t="shared" si="32"/>
        <v>9504</v>
      </c>
      <c r="V47" s="28">
        <f t="shared" si="43"/>
        <v>285120</v>
      </c>
      <c r="W47" s="28">
        <f t="shared" si="40"/>
        <v>78122.88</v>
      </c>
    </row>
    <row r="48" s="30" customFormat="1" ht="20" customHeight="1" spans="1:23">
      <c r="A48" s="14">
        <v>308</v>
      </c>
      <c r="B48" s="14" t="s">
        <v>115</v>
      </c>
      <c r="C48" s="14">
        <v>23</v>
      </c>
      <c r="D48" s="14" t="s">
        <v>87</v>
      </c>
      <c r="E48" s="15">
        <v>210238.32</v>
      </c>
      <c r="F48" s="15">
        <f t="shared" si="45"/>
        <v>6781.88129032258</v>
      </c>
      <c r="G48" s="15">
        <f t="shared" si="35"/>
        <v>8138.2575483871</v>
      </c>
      <c r="H48" s="14">
        <f>VLOOKUP(A48,[1]查询时间段分门店销售汇总!$D$1:$L$65536,9,FALSE)</f>
        <v>199563.99</v>
      </c>
      <c r="I48" s="19">
        <f t="shared" si="36"/>
        <v>7982.5596</v>
      </c>
      <c r="J48" s="20">
        <f>VLOOKUP(A$1:A$65543,[2]门店!$A:$I,9,0)</f>
        <v>8800</v>
      </c>
      <c r="K48" s="20">
        <v>8800</v>
      </c>
      <c r="L48" s="20">
        <f t="shared" si="41"/>
        <v>264000</v>
      </c>
      <c r="M48" s="20">
        <f t="shared" si="37"/>
        <v>96492</v>
      </c>
      <c r="N48" s="21">
        <f t="shared" si="46"/>
        <v>0.2975750567261</v>
      </c>
      <c r="O48" s="22" t="s">
        <v>116</v>
      </c>
      <c r="P48" s="14">
        <f>VLOOKUP(A$1:A$65543,[3]查询时间段分门店销售汇总!$A:$I,8,0)</f>
        <v>73.33</v>
      </c>
      <c r="Q48" s="26">
        <f t="shared" si="38"/>
        <v>3600.16364380199</v>
      </c>
      <c r="R48" s="27">
        <f t="shared" si="47"/>
        <v>9152</v>
      </c>
      <c r="S48" s="27">
        <f t="shared" si="42"/>
        <v>274560</v>
      </c>
      <c r="T48" s="27">
        <f t="shared" si="39"/>
        <v>100351.68</v>
      </c>
      <c r="U48" s="28">
        <f t="shared" ref="U48:U53" si="48">IF($K48&lt;=4000,$K48*1.12,IF($K48&lt;=10000,$K48*1.08,$K48*1.06))</f>
        <v>9504</v>
      </c>
      <c r="V48" s="28">
        <f t="shared" si="43"/>
        <v>285120</v>
      </c>
      <c r="W48" s="28">
        <f t="shared" si="40"/>
        <v>104211.36</v>
      </c>
    </row>
    <row r="49" s="30" customFormat="1" ht="20" customHeight="1" spans="1:23">
      <c r="A49" s="14">
        <v>355</v>
      </c>
      <c r="B49" s="14" t="s">
        <v>117</v>
      </c>
      <c r="C49" s="14">
        <v>23</v>
      </c>
      <c r="D49" s="14" t="s">
        <v>87</v>
      </c>
      <c r="E49" s="15">
        <v>221604.08</v>
      </c>
      <c r="F49" s="15">
        <f t="shared" si="45"/>
        <v>7148.51870967742</v>
      </c>
      <c r="G49" s="15">
        <f t="shared" si="35"/>
        <v>8578.2224516129</v>
      </c>
      <c r="H49" s="14">
        <f>VLOOKUP(A49,[1]查询时间段分门店销售汇总!$D$1:$L$65536,9,FALSE)</f>
        <v>178304.42</v>
      </c>
      <c r="I49" s="19">
        <f t="shared" si="36"/>
        <v>7132.1768</v>
      </c>
      <c r="J49" s="20">
        <f>VLOOKUP(A$1:A$65543,[2]门店!$A:$I,9,0)</f>
        <v>8200</v>
      </c>
      <c r="K49" s="20">
        <v>8200</v>
      </c>
      <c r="L49" s="20">
        <f t="shared" si="41"/>
        <v>246000</v>
      </c>
      <c r="M49" s="20">
        <f t="shared" si="37"/>
        <v>81844.2</v>
      </c>
      <c r="N49" s="21">
        <f t="shared" si="46"/>
        <v>0.147090793635208</v>
      </c>
      <c r="O49" s="22" t="s">
        <v>85</v>
      </c>
      <c r="P49" s="14">
        <f>VLOOKUP(A$1:A$65543,[3]查询时间段分门店销售汇总!$A:$I,8,0)</f>
        <v>85.84</v>
      </c>
      <c r="Q49" s="26">
        <f t="shared" si="38"/>
        <v>2865.79683131407</v>
      </c>
      <c r="R49" s="27">
        <f t="shared" si="47"/>
        <v>8528</v>
      </c>
      <c r="S49" s="27">
        <f t="shared" si="42"/>
        <v>255840</v>
      </c>
      <c r="T49" s="27">
        <f t="shared" si="39"/>
        <v>85117.968</v>
      </c>
      <c r="U49" s="28">
        <f t="shared" si="48"/>
        <v>8856</v>
      </c>
      <c r="V49" s="28">
        <f t="shared" si="43"/>
        <v>265680</v>
      </c>
      <c r="W49" s="28">
        <f t="shared" si="40"/>
        <v>88391.736</v>
      </c>
    </row>
    <row r="50" s="30" customFormat="1" ht="20" customHeight="1" spans="1:23">
      <c r="A50" s="14">
        <v>337</v>
      </c>
      <c r="B50" s="14" t="s">
        <v>118</v>
      </c>
      <c r="C50" s="14">
        <v>23</v>
      </c>
      <c r="D50" s="14" t="s">
        <v>87</v>
      </c>
      <c r="E50" s="15">
        <v>601991.59</v>
      </c>
      <c r="F50" s="15">
        <f t="shared" si="45"/>
        <v>19419.0835483871</v>
      </c>
      <c r="G50" s="15">
        <f t="shared" si="35"/>
        <v>23302.9002580645</v>
      </c>
      <c r="H50" s="14">
        <f>VLOOKUP(A50,[1]查询时间段分门店销售汇总!$D$1:$L$65536,9,FALSE)</f>
        <v>560123.38</v>
      </c>
      <c r="I50" s="19">
        <f t="shared" si="36"/>
        <v>22404.9352</v>
      </c>
      <c r="J50" s="20">
        <f>VLOOKUP(A$1:A$65543,[2]门店!$A:$I,9,0)</f>
        <v>23700</v>
      </c>
      <c r="K50" s="20">
        <v>23700</v>
      </c>
      <c r="L50" s="20">
        <f t="shared" si="41"/>
        <v>711000</v>
      </c>
      <c r="M50" s="20">
        <f t="shared" si="37"/>
        <v>213513.3</v>
      </c>
      <c r="N50" s="21">
        <f t="shared" si="46"/>
        <v>0.220448943481088</v>
      </c>
      <c r="O50" s="22" t="s">
        <v>119</v>
      </c>
      <c r="P50" s="14">
        <f>VLOOKUP(A$1:A$65543,[3]查询时间段分门店销售汇总!$A:$I,8,0)</f>
        <v>109.72</v>
      </c>
      <c r="Q50" s="26">
        <f t="shared" si="38"/>
        <v>6480.13124316442</v>
      </c>
      <c r="R50" s="27">
        <f t="shared" si="47"/>
        <v>24411</v>
      </c>
      <c r="S50" s="27">
        <f t="shared" si="42"/>
        <v>732330</v>
      </c>
      <c r="T50" s="27">
        <f t="shared" si="39"/>
        <v>219918.699</v>
      </c>
      <c r="U50" s="28">
        <f t="shared" si="48"/>
        <v>25122</v>
      </c>
      <c r="V50" s="28">
        <f t="shared" si="43"/>
        <v>753660</v>
      </c>
      <c r="W50" s="28">
        <f t="shared" si="40"/>
        <v>226324.098</v>
      </c>
    </row>
    <row r="51" s="30" customFormat="1" ht="20" customHeight="1" spans="1:23">
      <c r="A51" s="14">
        <v>515</v>
      </c>
      <c r="B51" s="14" t="s">
        <v>120</v>
      </c>
      <c r="C51" s="14">
        <v>23</v>
      </c>
      <c r="D51" s="14" t="s">
        <v>87</v>
      </c>
      <c r="E51" s="15">
        <v>169411.77</v>
      </c>
      <c r="F51" s="15">
        <f t="shared" si="45"/>
        <v>5464.89580645161</v>
      </c>
      <c r="G51" s="15">
        <f t="shared" si="35"/>
        <v>6557.87496774194</v>
      </c>
      <c r="H51" s="14">
        <f>VLOOKUP(A51,[1]查询时间段分门店销售汇总!$D$1:$L$65536,9,FALSE)</f>
        <v>143254.94</v>
      </c>
      <c r="I51" s="19">
        <f t="shared" si="36"/>
        <v>5730.1976</v>
      </c>
      <c r="J51" s="20">
        <f>VLOOKUP(A$1:A$65543,[2]门店!$A:$I,9,0)</f>
        <v>7100</v>
      </c>
      <c r="K51" s="20">
        <v>7100</v>
      </c>
      <c r="L51" s="20">
        <f t="shared" si="41"/>
        <v>213000</v>
      </c>
      <c r="M51" s="20">
        <f t="shared" si="37"/>
        <v>71653.2</v>
      </c>
      <c r="N51" s="21">
        <f t="shared" si="46"/>
        <v>0.299201348288847</v>
      </c>
      <c r="O51" s="22" t="s">
        <v>121</v>
      </c>
      <c r="P51" s="14">
        <f>VLOOKUP(A$1:A$65543,[3]查询时间段分门店销售汇总!$A:$I,8,0)</f>
        <v>59.36</v>
      </c>
      <c r="Q51" s="26">
        <f t="shared" si="38"/>
        <v>3588.27493261456</v>
      </c>
      <c r="R51" s="27">
        <f t="shared" si="47"/>
        <v>7384</v>
      </c>
      <c r="S51" s="27">
        <f t="shared" si="42"/>
        <v>221520</v>
      </c>
      <c r="T51" s="27">
        <f t="shared" si="39"/>
        <v>74519.328</v>
      </c>
      <c r="U51" s="28">
        <f t="shared" si="48"/>
        <v>7668</v>
      </c>
      <c r="V51" s="28">
        <f t="shared" si="43"/>
        <v>230040</v>
      </c>
      <c r="W51" s="28">
        <f t="shared" si="40"/>
        <v>77385.456</v>
      </c>
    </row>
    <row r="52" s="30" customFormat="1" ht="20" customHeight="1" spans="1:23">
      <c r="A52" s="14"/>
      <c r="B52" s="14"/>
      <c r="C52" s="14"/>
      <c r="D52" s="14" t="s">
        <v>54</v>
      </c>
      <c r="E52" s="15">
        <f t="shared" ref="E52:Q52" si="49">SUM(E34:E51)</f>
        <v>3370751.95</v>
      </c>
      <c r="F52" s="15">
        <f t="shared" si="49"/>
        <v>108733.933870968</v>
      </c>
      <c r="G52" s="15">
        <f t="shared" si="49"/>
        <v>130480.720645161</v>
      </c>
      <c r="H52" s="15">
        <f t="shared" si="49"/>
        <v>3407545.48</v>
      </c>
      <c r="I52" s="15">
        <f t="shared" si="49"/>
        <v>136301.8192</v>
      </c>
      <c r="J52" s="20">
        <f t="shared" si="49"/>
        <v>135500</v>
      </c>
      <c r="K52" s="20">
        <f t="shared" si="49"/>
        <v>137500</v>
      </c>
      <c r="L52" s="20">
        <f t="shared" si="49"/>
        <v>4125000</v>
      </c>
      <c r="M52" s="20">
        <f t="shared" si="49"/>
        <v>1272421.8</v>
      </c>
      <c r="N52" s="20">
        <f t="shared" si="49"/>
        <v>6.9508601467711</v>
      </c>
      <c r="O52" s="15">
        <f t="shared" si="49"/>
        <v>0</v>
      </c>
      <c r="P52" s="15">
        <f t="shared" si="49"/>
        <v>1319.92</v>
      </c>
      <c r="Q52" s="15">
        <f t="shared" si="49"/>
        <v>53145.8540973271</v>
      </c>
      <c r="R52" s="27">
        <f t="shared" ref="P52:W52" si="50">SUM(R34:R51)</f>
        <v>142783</v>
      </c>
      <c r="S52" s="27">
        <f t="shared" si="42"/>
        <v>4283490</v>
      </c>
      <c r="T52" s="27">
        <f t="shared" si="50"/>
        <v>1321642.623</v>
      </c>
      <c r="U52" s="28">
        <f t="shared" si="50"/>
        <v>148066</v>
      </c>
      <c r="V52" s="28">
        <f t="shared" si="43"/>
        <v>4441980</v>
      </c>
      <c r="W52" s="28">
        <f t="shared" si="50"/>
        <v>1370863.446</v>
      </c>
    </row>
    <row r="53" s="30" customFormat="1" ht="20" customHeight="1" spans="1:23">
      <c r="A53" s="14">
        <v>753</v>
      </c>
      <c r="B53" s="14" t="s">
        <v>122</v>
      </c>
      <c r="C53" s="14">
        <v>232</v>
      </c>
      <c r="D53" s="14" t="s">
        <v>123</v>
      </c>
      <c r="E53" s="15">
        <v>0</v>
      </c>
      <c r="F53" s="15">
        <f t="shared" ref="F53:F71" si="51">E53/31</f>
        <v>0</v>
      </c>
      <c r="G53" s="15">
        <f t="shared" ref="G53:G71" si="52">F53*1.2</f>
        <v>0</v>
      </c>
      <c r="H53" s="14">
        <f>VLOOKUP(A53,[1]查询时间段分门店销售汇总!$D$1:$L$65536,9,FALSE)</f>
        <v>82210.81</v>
      </c>
      <c r="I53" s="19">
        <f t="shared" ref="I53:I71" si="53">H53/25</f>
        <v>3288.4324</v>
      </c>
      <c r="J53" s="20">
        <f>VLOOKUP(A$1:A$65543,[2]门店!$A:$I,9,0)</f>
        <v>2600</v>
      </c>
      <c r="K53" s="20">
        <v>2600</v>
      </c>
      <c r="L53" s="20">
        <f>K53*30</f>
        <v>78000</v>
      </c>
      <c r="M53" s="20">
        <f t="shared" ref="M53:M71" si="54">L53*O53</f>
        <v>22331.4</v>
      </c>
      <c r="N53" s="21"/>
      <c r="O53" s="22" t="s">
        <v>124</v>
      </c>
      <c r="P53" s="14">
        <f>VLOOKUP(A$1:A$65543,[3]查询时间段分门店销售汇总!$A:$I,8,0)</f>
        <v>76.78</v>
      </c>
      <c r="Q53" s="26">
        <f t="shared" ref="Q53:Q71" si="55">L53/P53</f>
        <v>1015.8895545715</v>
      </c>
      <c r="R53" s="27">
        <f>IF($K53&lt;=4000,$K53*1.06,IF($K53&lt;=10000,$K53*1.04,$K53*1.03))</f>
        <v>2756</v>
      </c>
      <c r="S53" s="27">
        <f t="shared" si="42"/>
        <v>82680</v>
      </c>
      <c r="T53" s="27">
        <f t="shared" ref="T53:T71" si="56">S53*O53</f>
        <v>23671.284</v>
      </c>
      <c r="U53" s="28">
        <f t="shared" si="48"/>
        <v>2912</v>
      </c>
      <c r="V53" s="28">
        <f t="shared" si="43"/>
        <v>87360</v>
      </c>
      <c r="W53" s="28">
        <f t="shared" ref="W53:W71" si="57">V53*O53</f>
        <v>25011.168</v>
      </c>
    </row>
    <row r="54" s="30" customFormat="1" ht="20" customHeight="1" spans="1:23">
      <c r="A54" s="14">
        <v>377</v>
      </c>
      <c r="B54" s="14" t="s">
        <v>125</v>
      </c>
      <c r="C54" s="14">
        <v>232</v>
      </c>
      <c r="D54" s="14" t="s">
        <v>123</v>
      </c>
      <c r="E54" s="15">
        <v>177188.08</v>
      </c>
      <c r="F54" s="15">
        <f t="shared" si="51"/>
        <v>5715.74451612903</v>
      </c>
      <c r="G54" s="15">
        <f t="shared" si="52"/>
        <v>6858.89341935484</v>
      </c>
      <c r="H54" s="14">
        <f>VLOOKUP(A54,[1]查询时间段分门店销售汇总!$D$1:$L$65536,9,FALSE)</f>
        <v>192787.55</v>
      </c>
      <c r="I54" s="19">
        <f t="shared" si="53"/>
        <v>7711.502</v>
      </c>
      <c r="J54" s="20">
        <f>VLOOKUP(A$1:A$65543,[2]门店!$A:$I,9,0)</f>
        <v>7200</v>
      </c>
      <c r="K54" s="20">
        <v>7200</v>
      </c>
      <c r="L54" s="20">
        <f>K54*30</f>
        <v>216000</v>
      </c>
      <c r="M54" s="20">
        <f t="shared" si="54"/>
        <v>74066.4</v>
      </c>
      <c r="N54" s="21">
        <f t="shared" ref="N54:N68" si="58">(K54-F54)/F54</f>
        <v>0.259678416290757</v>
      </c>
      <c r="O54" s="22" t="s">
        <v>126</v>
      </c>
      <c r="P54" s="14">
        <f>VLOOKUP(A$1:A$65543,[3]查询时间段分门店销售汇总!$A:$I,8,0)</f>
        <v>62.13</v>
      </c>
      <c r="Q54" s="26">
        <f t="shared" si="55"/>
        <v>3476.58136166103</v>
      </c>
      <c r="R54" s="27">
        <f>IF($K54&lt;=4000,$K54*1.06,IF($K54&lt;=10000,$K54*1.04,$K54*1.03))</f>
        <v>7488</v>
      </c>
      <c r="S54" s="27">
        <f t="shared" si="42"/>
        <v>224640</v>
      </c>
      <c r="T54" s="27">
        <f t="shared" si="56"/>
        <v>77029.056</v>
      </c>
      <c r="U54" s="28">
        <f t="shared" ref="U54:U59" si="59">IF($K54&lt;=4000,$K54*1.12,IF($K54&lt;=10000,$K54*1.08,$K54*1.06))</f>
        <v>7776</v>
      </c>
      <c r="V54" s="28">
        <f t="shared" si="43"/>
        <v>233280</v>
      </c>
      <c r="W54" s="28">
        <f t="shared" si="57"/>
        <v>79991.712</v>
      </c>
    </row>
    <row r="55" s="30" customFormat="1" ht="20" customHeight="1" spans="1:23">
      <c r="A55" s="14">
        <v>733</v>
      </c>
      <c r="B55" s="14" t="s">
        <v>127</v>
      </c>
      <c r="C55" s="14">
        <v>232</v>
      </c>
      <c r="D55" s="14" t="s">
        <v>123</v>
      </c>
      <c r="E55" s="15">
        <v>72156.92</v>
      </c>
      <c r="F55" s="15">
        <f t="shared" si="51"/>
        <v>2327.64258064516</v>
      </c>
      <c r="G55" s="15">
        <f t="shared" si="52"/>
        <v>2793.17109677419</v>
      </c>
      <c r="H55" s="14">
        <f>VLOOKUP(A55,[1]查询时间段分门店销售汇总!$D$1:$L$65536,9,FALSE)</f>
        <v>97245.52</v>
      </c>
      <c r="I55" s="19">
        <f t="shared" si="53"/>
        <v>3889.8208</v>
      </c>
      <c r="J55" s="20">
        <f>VLOOKUP(A$1:A$65543,[2]门店!$A:$I,9,0)</f>
        <v>3400</v>
      </c>
      <c r="K55" s="20">
        <v>3400</v>
      </c>
      <c r="L55" s="20">
        <f>K55*30</f>
        <v>102000</v>
      </c>
      <c r="M55" s="20">
        <f t="shared" si="54"/>
        <v>29345.4</v>
      </c>
      <c r="N55" s="21">
        <f t="shared" si="58"/>
        <v>0.46070536270118</v>
      </c>
      <c r="O55" s="22" t="s">
        <v>128</v>
      </c>
      <c r="P55" s="14">
        <f>VLOOKUP(A$1:A$65543,[3]查询时间段分门店销售汇总!$A:$I,8,0)</f>
        <v>55.23</v>
      </c>
      <c r="Q55" s="26">
        <f t="shared" si="55"/>
        <v>1846.82237914177</v>
      </c>
      <c r="R55" s="27">
        <f t="shared" ref="R55:R60" si="60">IF($K55&lt;=4000,$K55*1.06,IF($K55&lt;=10000,$K55*1.04,$K55*1.03))</f>
        <v>3604</v>
      </c>
      <c r="S55" s="27">
        <f t="shared" si="42"/>
        <v>108120</v>
      </c>
      <c r="T55" s="27">
        <f t="shared" si="56"/>
        <v>31106.124</v>
      </c>
      <c r="U55" s="28">
        <f t="shared" si="59"/>
        <v>3808</v>
      </c>
      <c r="V55" s="28">
        <f t="shared" si="43"/>
        <v>114240</v>
      </c>
      <c r="W55" s="28">
        <f t="shared" si="57"/>
        <v>32866.848</v>
      </c>
    </row>
    <row r="56" s="30" customFormat="1" ht="20" customHeight="1" spans="1:23">
      <c r="A56" s="14">
        <v>724</v>
      </c>
      <c r="B56" s="14" t="s">
        <v>129</v>
      </c>
      <c r="C56" s="14">
        <v>232</v>
      </c>
      <c r="D56" s="14" t="s">
        <v>123</v>
      </c>
      <c r="E56" s="15">
        <v>200520.63</v>
      </c>
      <c r="F56" s="15">
        <f t="shared" si="51"/>
        <v>6468.40741935484</v>
      </c>
      <c r="G56" s="15">
        <f t="shared" si="52"/>
        <v>7762.08890322581</v>
      </c>
      <c r="H56" s="14">
        <f>VLOOKUP(A56,[1]查询时间段分门店销售汇总!$D$1:$L$65536,9,FALSE)</f>
        <v>211674.2</v>
      </c>
      <c r="I56" s="19">
        <f t="shared" si="53"/>
        <v>8466.968</v>
      </c>
      <c r="J56" s="20">
        <f>VLOOKUP(A$1:A$65543,[2]门店!$A:$I,9,0)</f>
        <v>8000</v>
      </c>
      <c r="K56" s="20">
        <v>8000</v>
      </c>
      <c r="L56" s="20">
        <f>K56*30</f>
        <v>240000</v>
      </c>
      <c r="M56" s="20">
        <f t="shared" si="54"/>
        <v>76752</v>
      </c>
      <c r="N56" s="21">
        <f t="shared" si="58"/>
        <v>0.236780474906747</v>
      </c>
      <c r="O56" s="22" t="s">
        <v>130</v>
      </c>
      <c r="P56" s="14">
        <f>VLOOKUP(A$1:A$65543,[3]查询时间段分门店销售汇总!$A:$I,8,0)</f>
        <v>60.37</v>
      </c>
      <c r="Q56" s="26">
        <f t="shared" si="55"/>
        <v>3975.48451217492</v>
      </c>
      <c r="R56" s="27">
        <f t="shared" si="60"/>
        <v>8320</v>
      </c>
      <c r="S56" s="27">
        <f t="shared" si="42"/>
        <v>249600</v>
      </c>
      <c r="T56" s="27">
        <f t="shared" si="56"/>
        <v>79822.08</v>
      </c>
      <c r="U56" s="28">
        <f t="shared" si="59"/>
        <v>8640</v>
      </c>
      <c r="V56" s="28">
        <f t="shared" si="43"/>
        <v>259200</v>
      </c>
      <c r="W56" s="28">
        <f t="shared" si="57"/>
        <v>82892.16</v>
      </c>
    </row>
    <row r="57" s="30" customFormat="1" ht="20" customHeight="1" spans="1:23">
      <c r="A57" s="14">
        <v>743</v>
      </c>
      <c r="B57" s="14" t="s">
        <v>131</v>
      </c>
      <c r="C57" s="14">
        <v>232</v>
      </c>
      <c r="D57" s="14" t="s">
        <v>123</v>
      </c>
      <c r="E57" s="15">
        <v>99337.46</v>
      </c>
      <c r="F57" s="15">
        <f t="shared" si="51"/>
        <v>3204.43419354839</v>
      </c>
      <c r="G57" s="15">
        <f t="shared" si="52"/>
        <v>3845.32103225806</v>
      </c>
      <c r="H57" s="14">
        <f>VLOOKUP(A57,[1]查询时间段分门店销售汇总!$D$1:$L$65536,9,FALSE)</f>
        <v>93860.44</v>
      </c>
      <c r="I57" s="19">
        <f t="shared" si="53"/>
        <v>3754.4176</v>
      </c>
      <c r="J57" s="20">
        <f>VLOOKUP(A$1:A$65543,[2]门店!$A:$I,9,0)</f>
        <v>3600</v>
      </c>
      <c r="K57" s="20">
        <v>3600</v>
      </c>
      <c r="L57" s="20">
        <f>K57*30</f>
        <v>108000</v>
      </c>
      <c r="M57" s="20">
        <f t="shared" si="54"/>
        <v>33210</v>
      </c>
      <c r="N57" s="21">
        <f t="shared" si="58"/>
        <v>0.123443260981306</v>
      </c>
      <c r="O57" s="22" t="s">
        <v>132</v>
      </c>
      <c r="P57" s="14">
        <f>VLOOKUP(A$1:A$65543,[3]查询时间段分门店销售汇总!$A:$I,8,0)</f>
        <v>53.7</v>
      </c>
      <c r="Q57" s="26">
        <f t="shared" si="55"/>
        <v>2011.17318435754</v>
      </c>
      <c r="R57" s="27">
        <f t="shared" si="60"/>
        <v>3816</v>
      </c>
      <c r="S57" s="27">
        <f t="shared" si="42"/>
        <v>114480</v>
      </c>
      <c r="T57" s="27">
        <f t="shared" si="56"/>
        <v>35202.6</v>
      </c>
      <c r="U57" s="28">
        <f t="shared" si="59"/>
        <v>4032</v>
      </c>
      <c r="V57" s="28">
        <f t="shared" si="43"/>
        <v>120960</v>
      </c>
      <c r="W57" s="28">
        <f t="shared" si="57"/>
        <v>37195.2</v>
      </c>
    </row>
    <row r="58" s="30" customFormat="1" ht="20" customHeight="1" spans="1:23">
      <c r="A58" s="14">
        <v>740</v>
      </c>
      <c r="B58" s="14" t="s">
        <v>133</v>
      </c>
      <c r="C58" s="14">
        <v>232</v>
      </c>
      <c r="D58" s="14" t="s">
        <v>123</v>
      </c>
      <c r="E58" s="15">
        <v>94947.97</v>
      </c>
      <c r="F58" s="15">
        <f t="shared" si="51"/>
        <v>3062.83774193548</v>
      </c>
      <c r="G58" s="15">
        <f t="shared" si="52"/>
        <v>3675.40529032258</v>
      </c>
      <c r="H58" s="14">
        <f>VLOOKUP(A58,[1]查询时间段分门店销售汇总!$D$1:$L$65536,9,FALSE)</f>
        <v>87359.98</v>
      </c>
      <c r="I58" s="19">
        <f t="shared" si="53"/>
        <v>3494.3992</v>
      </c>
      <c r="J58" s="20">
        <f>VLOOKUP(A$1:A$65543,[2]门店!$A:$I,9,0)</f>
        <v>3400</v>
      </c>
      <c r="K58" s="20">
        <v>3400</v>
      </c>
      <c r="L58" s="20">
        <f t="shared" ref="L58:L71" si="61">K58*30</f>
        <v>102000</v>
      </c>
      <c r="M58" s="20">
        <f t="shared" si="54"/>
        <v>32252.4</v>
      </c>
      <c r="N58" s="21">
        <f t="shared" si="58"/>
        <v>0.110081658407231</v>
      </c>
      <c r="O58" s="22" t="s">
        <v>134</v>
      </c>
      <c r="P58" s="14">
        <f>VLOOKUP(A$1:A$65543,[3]查询时间段分门店销售汇总!$A:$I,8,0)</f>
        <v>57.97</v>
      </c>
      <c r="Q58" s="26">
        <f t="shared" si="55"/>
        <v>1759.53079178886</v>
      </c>
      <c r="R58" s="27">
        <f t="shared" si="60"/>
        <v>3604</v>
      </c>
      <c r="S58" s="27">
        <f t="shared" si="42"/>
        <v>108120</v>
      </c>
      <c r="T58" s="27">
        <f t="shared" si="56"/>
        <v>34187.544</v>
      </c>
      <c r="U58" s="28">
        <f t="shared" si="59"/>
        <v>3808</v>
      </c>
      <c r="V58" s="28">
        <f t="shared" si="43"/>
        <v>114240</v>
      </c>
      <c r="W58" s="28">
        <f t="shared" si="57"/>
        <v>36122.688</v>
      </c>
    </row>
    <row r="59" s="30" customFormat="1" ht="20" customHeight="1" spans="1:23">
      <c r="A59" s="14">
        <v>584</v>
      </c>
      <c r="B59" s="14" t="s">
        <v>135</v>
      </c>
      <c r="C59" s="14">
        <v>232</v>
      </c>
      <c r="D59" s="14" t="s">
        <v>123</v>
      </c>
      <c r="E59" s="15">
        <v>109824.57</v>
      </c>
      <c r="F59" s="15">
        <f t="shared" si="51"/>
        <v>3542.72806451613</v>
      </c>
      <c r="G59" s="15">
        <f t="shared" si="52"/>
        <v>4251.27367741935</v>
      </c>
      <c r="H59" s="14">
        <f>VLOOKUP(A59,[1]查询时间段分门店销售汇总!$D$1:$L$65536,9,FALSE)</f>
        <v>114835.27</v>
      </c>
      <c r="I59" s="19">
        <f t="shared" si="53"/>
        <v>4593.4108</v>
      </c>
      <c r="J59" s="20">
        <f>VLOOKUP(A$1:A$65543,[2]门店!$A:$I,9,0)</f>
        <v>4500</v>
      </c>
      <c r="K59" s="20">
        <v>4500</v>
      </c>
      <c r="L59" s="20">
        <f t="shared" si="61"/>
        <v>135000</v>
      </c>
      <c r="M59" s="20">
        <f t="shared" si="54"/>
        <v>43996.5</v>
      </c>
      <c r="N59" s="21">
        <f t="shared" si="58"/>
        <v>0.270207568306436</v>
      </c>
      <c r="O59" s="22" t="s">
        <v>33</v>
      </c>
      <c r="P59" s="14">
        <f>VLOOKUP(A$1:A$65543,[3]查询时间段分门店销售汇总!$A:$I,8,0)</f>
        <v>63.34</v>
      </c>
      <c r="Q59" s="26">
        <f t="shared" si="55"/>
        <v>2131.35459425324</v>
      </c>
      <c r="R59" s="27">
        <f t="shared" si="60"/>
        <v>4680</v>
      </c>
      <c r="S59" s="27">
        <f t="shared" si="42"/>
        <v>140400</v>
      </c>
      <c r="T59" s="27">
        <f t="shared" si="56"/>
        <v>45756.36</v>
      </c>
      <c r="U59" s="28">
        <f t="shared" si="59"/>
        <v>4860</v>
      </c>
      <c r="V59" s="28">
        <f t="shared" si="43"/>
        <v>145800</v>
      </c>
      <c r="W59" s="28">
        <f t="shared" si="57"/>
        <v>47516.22</v>
      </c>
    </row>
    <row r="60" s="30" customFormat="1" ht="20" customHeight="1" spans="1:23">
      <c r="A60" s="14">
        <v>707</v>
      </c>
      <c r="B60" s="14" t="s">
        <v>136</v>
      </c>
      <c r="C60" s="14">
        <v>232</v>
      </c>
      <c r="D60" s="14" t="s">
        <v>123</v>
      </c>
      <c r="E60" s="15">
        <v>199705.13</v>
      </c>
      <c r="F60" s="15">
        <f t="shared" si="51"/>
        <v>6442.10096774194</v>
      </c>
      <c r="G60" s="15">
        <f t="shared" si="52"/>
        <v>7730.52116129032</v>
      </c>
      <c r="H60" s="14">
        <f>VLOOKUP(A60,[1]查询时间段分门店销售汇总!$D$1:$L$65536,9,FALSE)</f>
        <v>251410.69</v>
      </c>
      <c r="I60" s="19">
        <f t="shared" si="53"/>
        <v>10056.4276</v>
      </c>
      <c r="J60" s="20">
        <f>VLOOKUP(A$1:A$65543,[2]门店!$A:$I,9,0)</f>
        <v>10000</v>
      </c>
      <c r="K60" s="20">
        <v>10000</v>
      </c>
      <c r="L60" s="20">
        <f t="shared" si="61"/>
        <v>300000</v>
      </c>
      <c r="M60" s="20">
        <f t="shared" si="54"/>
        <v>96870</v>
      </c>
      <c r="N60" s="21">
        <f t="shared" si="58"/>
        <v>0.552288616722064</v>
      </c>
      <c r="O60" s="22" t="s">
        <v>137</v>
      </c>
      <c r="P60" s="14">
        <f>VLOOKUP(A$1:A$65543,[3]查询时间段分门店销售汇总!$A:$I,8,0)</f>
        <v>69.37</v>
      </c>
      <c r="Q60" s="26">
        <f t="shared" si="55"/>
        <v>4324.63600980251</v>
      </c>
      <c r="R60" s="27">
        <f t="shared" si="60"/>
        <v>10400</v>
      </c>
      <c r="S60" s="27">
        <f t="shared" si="42"/>
        <v>312000</v>
      </c>
      <c r="T60" s="27">
        <f t="shared" si="56"/>
        <v>100744.8</v>
      </c>
      <c r="U60" s="28">
        <f t="shared" ref="U60:U67" si="62">IF($K60&lt;=4000,$K60*1.12,IF($K60&lt;=10000,$K60*1.08,$K60*1.06))</f>
        <v>10800</v>
      </c>
      <c r="V60" s="28">
        <f t="shared" si="43"/>
        <v>324000</v>
      </c>
      <c r="W60" s="28">
        <f t="shared" si="57"/>
        <v>104619.6</v>
      </c>
    </row>
    <row r="61" s="30" customFormat="1" ht="20" customHeight="1" spans="1:23">
      <c r="A61" s="14">
        <v>573</v>
      </c>
      <c r="B61" s="14" t="s">
        <v>138</v>
      </c>
      <c r="C61" s="14">
        <v>232</v>
      </c>
      <c r="D61" s="14" t="s">
        <v>123</v>
      </c>
      <c r="E61" s="15">
        <v>120992.6</v>
      </c>
      <c r="F61" s="15">
        <f t="shared" si="51"/>
        <v>3902.98709677419</v>
      </c>
      <c r="G61" s="15">
        <f t="shared" si="52"/>
        <v>4683.58451612903</v>
      </c>
      <c r="H61" s="14">
        <f>VLOOKUP(A61,[1]查询时间段分门店销售汇总!$D$1:$L$65536,9,FALSE)</f>
        <v>103237.29</v>
      </c>
      <c r="I61" s="19">
        <f t="shared" si="53"/>
        <v>4129.4916</v>
      </c>
      <c r="J61" s="20">
        <f>VLOOKUP(A$1:A$65543,[2]门店!$A:$I,9,0)</f>
        <v>4200</v>
      </c>
      <c r="K61" s="20">
        <v>4200</v>
      </c>
      <c r="L61" s="20">
        <f t="shared" si="61"/>
        <v>126000</v>
      </c>
      <c r="M61" s="20">
        <f t="shared" si="54"/>
        <v>40105.8</v>
      </c>
      <c r="N61" s="21">
        <f t="shared" si="58"/>
        <v>0.0760988688564425</v>
      </c>
      <c r="O61" s="22" t="s">
        <v>102</v>
      </c>
      <c r="P61" s="14">
        <f>VLOOKUP(A$1:A$65543,[3]查询时间段分门店销售汇总!$A:$I,8,0)</f>
        <v>53.96</v>
      </c>
      <c r="Q61" s="26">
        <f t="shared" si="55"/>
        <v>2335.06300963677</v>
      </c>
      <c r="R61" s="27">
        <f t="shared" ref="R61:R67" si="63">IF($K61&lt;=4000,$K61*1.06,IF($K61&lt;=10000,$K61*1.04,$K61*1.03))</f>
        <v>4368</v>
      </c>
      <c r="S61" s="27">
        <f t="shared" si="42"/>
        <v>131040</v>
      </c>
      <c r="T61" s="27">
        <f t="shared" si="56"/>
        <v>41710.032</v>
      </c>
      <c r="U61" s="28">
        <f t="shared" si="62"/>
        <v>4536</v>
      </c>
      <c r="V61" s="28">
        <f t="shared" si="43"/>
        <v>136080</v>
      </c>
      <c r="W61" s="28">
        <f t="shared" si="57"/>
        <v>43314.264</v>
      </c>
    </row>
    <row r="62" s="30" customFormat="1" ht="20" customHeight="1" spans="1:23">
      <c r="A62" s="14">
        <v>737</v>
      </c>
      <c r="B62" s="14" t="s">
        <v>139</v>
      </c>
      <c r="C62" s="14">
        <v>232</v>
      </c>
      <c r="D62" s="14" t="s">
        <v>123</v>
      </c>
      <c r="E62" s="15">
        <v>149998.4</v>
      </c>
      <c r="F62" s="15">
        <f t="shared" si="51"/>
        <v>4838.65806451613</v>
      </c>
      <c r="G62" s="15">
        <f t="shared" si="52"/>
        <v>5806.38967741935</v>
      </c>
      <c r="H62" s="14">
        <f>VLOOKUP(A62,[1]查询时间段分门店销售汇总!$D$1:$L$65536,9,FALSE)</f>
        <v>147435.01</v>
      </c>
      <c r="I62" s="19">
        <f t="shared" si="53"/>
        <v>5897.4004</v>
      </c>
      <c r="J62" s="20">
        <f>VLOOKUP(A$1:A$65543,[2]门店!$A:$I,9,0)</f>
        <v>6000</v>
      </c>
      <c r="K62" s="20">
        <v>6000</v>
      </c>
      <c r="L62" s="20">
        <f t="shared" si="61"/>
        <v>180000</v>
      </c>
      <c r="M62" s="20">
        <f t="shared" si="54"/>
        <v>63684</v>
      </c>
      <c r="N62" s="21">
        <f t="shared" si="58"/>
        <v>0.240013226807753</v>
      </c>
      <c r="O62" s="22" t="s">
        <v>106</v>
      </c>
      <c r="P62" s="14">
        <f>VLOOKUP(A$1:A$65543,[3]查询时间段分门店销售汇总!$A:$I,8,0)</f>
        <v>63</v>
      </c>
      <c r="Q62" s="26">
        <f t="shared" si="55"/>
        <v>2857.14285714286</v>
      </c>
      <c r="R62" s="27">
        <f t="shared" si="63"/>
        <v>6240</v>
      </c>
      <c r="S62" s="27">
        <f t="shared" si="42"/>
        <v>187200</v>
      </c>
      <c r="T62" s="27">
        <f t="shared" si="56"/>
        <v>66231.36</v>
      </c>
      <c r="U62" s="28">
        <f t="shared" si="62"/>
        <v>6480</v>
      </c>
      <c r="V62" s="28">
        <f t="shared" si="43"/>
        <v>194400</v>
      </c>
      <c r="W62" s="28">
        <f t="shared" si="57"/>
        <v>68778.72</v>
      </c>
    </row>
    <row r="63" s="30" customFormat="1" ht="20" customHeight="1" spans="1:23">
      <c r="A63" s="14">
        <v>712</v>
      </c>
      <c r="B63" s="14" t="s">
        <v>140</v>
      </c>
      <c r="C63" s="14">
        <v>232</v>
      </c>
      <c r="D63" s="14" t="s">
        <v>123</v>
      </c>
      <c r="E63" s="15">
        <v>141604.08</v>
      </c>
      <c r="F63" s="15">
        <f t="shared" si="51"/>
        <v>4567.8735483871</v>
      </c>
      <c r="G63" s="15">
        <f t="shared" si="52"/>
        <v>5481.44825806452</v>
      </c>
      <c r="H63" s="14">
        <f>VLOOKUP(A63,[1]查询时间段分门店销售汇总!$D$1:$L$65536,9,FALSE)</f>
        <v>290584.6</v>
      </c>
      <c r="I63" s="19">
        <f t="shared" si="53"/>
        <v>11623.384</v>
      </c>
      <c r="J63" s="20">
        <f>VLOOKUP(A$1:A$65543,[2]门店!$A:$I,9,0)</f>
        <v>12000</v>
      </c>
      <c r="K63" s="20">
        <v>12000</v>
      </c>
      <c r="L63" s="20">
        <f t="shared" si="61"/>
        <v>360000</v>
      </c>
      <c r="M63" s="20">
        <f t="shared" si="54"/>
        <v>123228</v>
      </c>
      <c r="N63" s="21">
        <f t="shared" si="58"/>
        <v>1.62704294960993</v>
      </c>
      <c r="O63" s="22" t="s">
        <v>141</v>
      </c>
      <c r="P63" s="14">
        <f>VLOOKUP(A$1:A$65543,[3]查询时间段分门店销售汇总!$A:$I,8,0)</f>
        <v>69.24</v>
      </c>
      <c r="Q63" s="26">
        <f t="shared" si="55"/>
        <v>5199.30675909879</v>
      </c>
      <c r="R63" s="27">
        <f t="shared" si="63"/>
        <v>12360</v>
      </c>
      <c r="S63" s="27">
        <f t="shared" si="42"/>
        <v>370800</v>
      </c>
      <c r="T63" s="27">
        <f t="shared" si="56"/>
        <v>126924.84</v>
      </c>
      <c r="U63" s="28">
        <f t="shared" si="62"/>
        <v>12720</v>
      </c>
      <c r="V63" s="28">
        <f t="shared" si="43"/>
        <v>381600</v>
      </c>
      <c r="W63" s="28">
        <f t="shared" si="57"/>
        <v>130621.68</v>
      </c>
    </row>
    <row r="64" s="30" customFormat="1" ht="20" customHeight="1" spans="1:23">
      <c r="A64" s="14">
        <v>387</v>
      </c>
      <c r="B64" s="14" t="s">
        <v>142</v>
      </c>
      <c r="C64" s="14">
        <v>232</v>
      </c>
      <c r="D64" s="14" t="s">
        <v>123</v>
      </c>
      <c r="E64" s="15">
        <v>294586.74</v>
      </c>
      <c r="F64" s="15">
        <f t="shared" si="51"/>
        <v>9502.79806451613</v>
      </c>
      <c r="G64" s="15">
        <f t="shared" si="52"/>
        <v>11403.3576774194</v>
      </c>
      <c r="H64" s="14">
        <f>VLOOKUP(A64,[1]查询时间段分门店销售汇总!$D$1:$L$65536,9,FALSE)</f>
        <v>249838.09</v>
      </c>
      <c r="I64" s="19">
        <f t="shared" si="53"/>
        <v>9993.5236</v>
      </c>
      <c r="J64" s="20">
        <f>VLOOKUP(A$1:A$65543,[2]门店!$A:$I,9,0)</f>
        <v>10500</v>
      </c>
      <c r="K64" s="20">
        <v>10500</v>
      </c>
      <c r="L64" s="20">
        <f t="shared" si="61"/>
        <v>315000</v>
      </c>
      <c r="M64" s="20">
        <f t="shared" si="54"/>
        <v>91917</v>
      </c>
      <c r="N64" s="21">
        <f t="shared" si="58"/>
        <v>0.104937717155905</v>
      </c>
      <c r="O64" s="22" t="s">
        <v>143</v>
      </c>
      <c r="P64" s="14">
        <f>VLOOKUP(A$1:A$65543,[3]查询时间段分门店销售汇总!$A:$I,8,0)</f>
        <v>72.65</v>
      </c>
      <c r="Q64" s="26">
        <f t="shared" si="55"/>
        <v>4335.85684790089</v>
      </c>
      <c r="R64" s="27">
        <f t="shared" si="63"/>
        <v>10815</v>
      </c>
      <c r="S64" s="27">
        <f t="shared" si="42"/>
        <v>324450</v>
      </c>
      <c r="T64" s="27">
        <f t="shared" si="56"/>
        <v>94674.51</v>
      </c>
      <c r="U64" s="28">
        <f t="shared" si="62"/>
        <v>11130</v>
      </c>
      <c r="V64" s="28">
        <f t="shared" si="43"/>
        <v>333900</v>
      </c>
      <c r="W64" s="28">
        <f t="shared" si="57"/>
        <v>97432.02</v>
      </c>
    </row>
    <row r="65" s="30" customFormat="1" ht="20" customHeight="1" spans="1:23">
      <c r="A65" s="14">
        <v>546</v>
      </c>
      <c r="B65" s="14" t="s">
        <v>144</v>
      </c>
      <c r="C65" s="14">
        <v>232</v>
      </c>
      <c r="D65" s="14" t="s">
        <v>123</v>
      </c>
      <c r="E65" s="15">
        <v>205208.88</v>
      </c>
      <c r="F65" s="15">
        <f t="shared" si="51"/>
        <v>6619.64129032258</v>
      </c>
      <c r="G65" s="15">
        <f t="shared" si="52"/>
        <v>7943.5695483871</v>
      </c>
      <c r="H65" s="14">
        <f>VLOOKUP(A65,[1]查询时间段分门店销售汇总!$D$1:$L$65536,9,FALSE)</f>
        <v>217121.06</v>
      </c>
      <c r="I65" s="19">
        <f t="shared" si="53"/>
        <v>8684.8424</v>
      </c>
      <c r="J65" s="20">
        <f>VLOOKUP(A$1:A$65543,[2]门店!$A:$I,9,0)</f>
        <v>9300</v>
      </c>
      <c r="K65" s="20">
        <v>9300</v>
      </c>
      <c r="L65" s="20">
        <f t="shared" si="61"/>
        <v>279000</v>
      </c>
      <c r="M65" s="20">
        <f t="shared" si="54"/>
        <v>98626.5</v>
      </c>
      <c r="N65" s="21">
        <f t="shared" si="58"/>
        <v>0.404909962960667</v>
      </c>
      <c r="O65" s="22" t="s">
        <v>145</v>
      </c>
      <c r="P65" s="14">
        <f>VLOOKUP(A$1:A$65543,[3]查询时间段分门店销售汇总!$A:$I,8,0)</f>
        <v>67.04</v>
      </c>
      <c r="Q65" s="26">
        <f t="shared" si="55"/>
        <v>4161.69451073986</v>
      </c>
      <c r="R65" s="27">
        <f t="shared" si="63"/>
        <v>9672</v>
      </c>
      <c r="S65" s="27">
        <f t="shared" si="42"/>
        <v>290160</v>
      </c>
      <c r="T65" s="27">
        <f t="shared" si="56"/>
        <v>102571.56</v>
      </c>
      <c r="U65" s="28">
        <f t="shared" si="62"/>
        <v>10044</v>
      </c>
      <c r="V65" s="28">
        <f t="shared" si="43"/>
        <v>301320</v>
      </c>
      <c r="W65" s="28">
        <f t="shared" si="57"/>
        <v>106516.62</v>
      </c>
    </row>
    <row r="66" s="30" customFormat="1" ht="20" customHeight="1" spans="1:23">
      <c r="A66" s="14">
        <v>598</v>
      </c>
      <c r="B66" s="14" t="s">
        <v>146</v>
      </c>
      <c r="C66" s="14">
        <v>232</v>
      </c>
      <c r="D66" s="14" t="s">
        <v>123</v>
      </c>
      <c r="E66" s="15">
        <v>173519.25</v>
      </c>
      <c r="F66" s="15">
        <f t="shared" si="51"/>
        <v>5597.39516129032</v>
      </c>
      <c r="G66" s="15">
        <f t="shared" si="52"/>
        <v>6716.87419354839</v>
      </c>
      <c r="H66" s="14">
        <f>VLOOKUP(A66,[1]查询时间段分门店销售汇总!$D$1:$L$65536,9,FALSE)</f>
        <v>154486.85</v>
      </c>
      <c r="I66" s="19">
        <f t="shared" si="53"/>
        <v>6179.474</v>
      </c>
      <c r="J66" s="20">
        <f>VLOOKUP(A$1:A$65543,[2]门店!$A:$I,9,0)</f>
        <v>6800</v>
      </c>
      <c r="K66" s="20">
        <v>6800</v>
      </c>
      <c r="L66" s="20">
        <f t="shared" si="61"/>
        <v>204000</v>
      </c>
      <c r="M66" s="20">
        <f t="shared" si="54"/>
        <v>67993.2</v>
      </c>
      <c r="N66" s="21">
        <f t="shared" si="58"/>
        <v>0.214850801856278</v>
      </c>
      <c r="O66" s="22" t="s">
        <v>147</v>
      </c>
      <c r="P66" s="14">
        <f>VLOOKUP(A$1:A$65543,[3]查询时间段分门店销售汇总!$A:$I,8,0)</f>
        <v>72.21</v>
      </c>
      <c r="Q66" s="26">
        <f t="shared" si="55"/>
        <v>2825.09347735771</v>
      </c>
      <c r="R66" s="27">
        <f t="shared" si="63"/>
        <v>7072</v>
      </c>
      <c r="S66" s="27">
        <f t="shared" si="42"/>
        <v>212160</v>
      </c>
      <c r="T66" s="27">
        <f t="shared" si="56"/>
        <v>70712.928</v>
      </c>
      <c r="U66" s="28">
        <f t="shared" si="62"/>
        <v>7344</v>
      </c>
      <c r="V66" s="28">
        <f t="shared" si="43"/>
        <v>220320</v>
      </c>
      <c r="W66" s="28">
        <f t="shared" si="57"/>
        <v>73432.656</v>
      </c>
    </row>
    <row r="67" s="30" customFormat="1" ht="20" customHeight="1" spans="1:23">
      <c r="A67" s="14">
        <v>545</v>
      </c>
      <c r="B67" s="14" t="s">
        <v>148</v>
      </c>
      <c r="C67" s="14">
        <v>232</v>
      </c>
      <c r="D67" s="14" t="s">
        <v>123</v>
      </c>
      <c r="E67" s="15">
        <v>109381.57</v>
      </c>
      <c r="F67" s="15">
        <f t="shared" si="51"/>
        <v>3528.43774193548</v>
      </c>
      <c r="G67" s="15">
        <f t="shared" si="52"/>
        <v>4234.12529032258</v>
      </c>
      <c r="H67" s="14">
        <f>VLOOKUP(A67,[1]查询时间段分门店销售汇总!$D$1:$L$65536,9,FALSE)</f>
        <v>69189.68</v>
      </c>
      <c r="I67" s="19">
        <f t="shared" si="53"/>
        <v>2767.5872</v>
      </c>
      <c r="J67" s="20">
        <f>VLOOKUP(A$1:A$65543,[2]门店!$A:$I,9,0)</f>
        <v>3400</v>
      </c>
      <c r="K67" s="20">
        <v>3400</v>
      </c>
      <c r="L67" s="20">
        <f t="shared" si="61"/>
        <v>102000</v>
      </c>
      <c r="M67" s="20">
        <f t="shared" si="54"/>
        <v>34088.4</v>
      </c>
      <c r="N67" s="21">
        <f t="shared" si="58"/>
        <v>-0.0364007391738847</v>
      </c>
      <c r="O67" s="22" t="s">
        <v>149</v>
      </c>
      <c r="P67" s="14">
        <f>VLOOKUP(A$1:A$65543,[3]查询时间段分门店销售汇总!$A:$I,8,0)</f>
        <v>58.57</v>
      </c>
      <c r="Q67" s="26">
        <f t="shared" si="55"/>
        <v>1741.50589038757</v>
      </c>
      <c r="R67" s="27">
        <f t="shared" si="63"/>
        <v>3604</v>
      </c>
      <c r="S67" s="27">
        <f t="shared" ref="S67:S94" si="64">R67*30</f>
        <v>108120</v>
      </c>
      <c r="T67" s="27">
        <f t="shared" si="56"/>
        <v>36133.704</v>
      </c>
      <c r="U67" s="28">
        <f t="shared" si="62"/>
        <v>3808</v>
      </c>
      <c r="V67" s="28">
        <f t="shared" ref="V67:V94" si="65">U67*30</f>
        <v>114240</v>
      </c>
      <c r="W67" s="28">
        <f t="shared" si="57"/>
        <v>38179.008</v>
      </c>
    </row>
    <row r="68" s="30" customFormat="1" ht="20" customHeight="1" spans="1:23">
      <c r="A68" s="14">
        <v>399</v>
      </c>
      <c r="B68" s="14" t="s">
        <v>150</v>
      </c>
      <c r="C68" s="14">
        <v>232</v>
      </c>
      <c r="D68" s="14" t="s">
        <v>123</v>
      </c>
      <c r="E68" s="15">
        <v>174533.29</v>
      </c>
      <c r="F68" s="15">
        <f t="shared" si="51"/>
        <v>5630.10612903226</v>
      </c>
      <c r="G68" s="15">
        <f t="shared" si="52"/>
        <v>6756.12735483871</v>
      </c>
      <c r="H68" s="14">
        <f>VLOOKUP(A68,[1]查询时间段分门店销售汇总!$D$1:$L$65536,9,FALSE)</f>
        <v>152248.2</v>
      </c>
      <c r="I68" s="19">
        <f t="shared" si="53"/>
        <v>6089.928</v>
      </c>
      <c r="J68" s="20">
        <f>VLOOKUP(A$1:A$65543,[2]门店!$A:$I,9,0)</f>
        <v>6800</v>
      </c>
      <c r="K68" s="20">
        <v>6800</v>
      </c>
      <c r="L68" s="20">
        <f t="shared" si="61"/>
        <v>204000</v>
      </c>
      <c r="M68" s="20">
        <f t="shared" si="54"/>
        <v>66116.4</v>
      </c>
      <c r="N68" s="21">
        <f t="shared" si="58"/>
        <v>0.207792507664297</v>
      </c>
      <c r="O68" s="22" t="s">
        <v>151</v>
      </c>
      <c r="P68" s="14">
        <f>VLOOKUP(A$1:A$65543,[3]查询时间段分门店销售汇总!$A:$I,8,0)</f>
        <v>77.37</v>
      </c>
      <c r="Q68" s="26">
        <f t="shared" si="55"/>
        <v>2636.68088406359</v>
      </c>
      <c r="R68" s="27">
        <f t="shared" ref="R68:R76" si="66">IF($K68&lt;=4000,$K68*1.06,IF($K68&lt;=10000,$K68*1.04,$K68*1.03))</f>
        <v>7072</v>
      </c>
      <c r="S68" s="27">
        <f t="shared" si="64"/>
        <v>212160</v>
      </c>
      <c r="T68" s="27">
        <f t="shared" si="56"/>
        <v>68761.056</v>
      </c>
      <c r="U68" s="28">
        <f t="shared" ref="U68:U73" si="67">IF($K68&lt;=4000,$K68*1.12,IF($K68&lt;=10000,$K68*1.08,$K68*1.06))</f>
        <v>7344</v>
      </c>
      <c r="V68" s="28">
        <f t="shared" si="65"/>
        <v>220320</v>
      </c>
      <c r="W68" s="28">
        <f t="shared" si="57"/>
        <v>71405.712</v>
      </c>
    </row>
    <row r="69" s="30" customFormat="1" ht="20" customHeight="1" spans="1:23">
      <c r="A69" s="14">
        <v>750</v>
      </c>
      <c r="B69" s="14" t="s">
        <v>152</v>
      </c>
      <c r="C69" s="14">
        <v>232</v>
      </c>
      <c r="D69" s="14" t="s">
        <v>123</v>
      </c>
      <c r="E69" s="15">
        <v>73694.23</v>
      </c>
      <c r="F69" s="15">
        <f t="shared" si="51"/>
        <v>2377.23322580645</v>
      </c>
      <c r="G69" s="15">
        <f t="shared" si="52"/>
        <v>2852.67987096774</v>
      </c>
      <c r="H69" s="14">
        <f>VLOOKUP(A69,[1]查询时间段分门店销售汇总!$D$1:$L$65536,9,FALSE)</f>
        <v>303806.99</v>
      </c>
      <c r="I69" s="19">
        <f t="shared" si="53"/>
        <v>12152.2796</v>
      </c>
      <c r="J69" s="20">
        <f>VLOOKUP(A$1:A$65543,[2]门店!$A:$I,9,0)</f>
        <v>13000</v>
      </c>
      <c r="K69" s="20">
        <v>13000</v>
      </c>
      <c r="L69" s="20">
        <f t="shared" si="61"/>
        <v>390000</v>
      </c>
      <c r="M69" s="20">
        <f t="shared" si="54"/>
        <v>139815</v>
      </c>
      <c r="N69" s="21">
        <v>0</v>
      </c>
      <c r="O69" s="22" t="s">
        <v>153</v>
      </c>
      <c r="P69" s="14">
        <f>VLOOKUP(A$1:A$65543,[3]查询时间段分门店销售汇总!$A:$I,8,0)</f>
        <v>81.57</v>
      </c>
      <c r="Q69" s="26">
        <f t="shared" si="55"/>
        <v>4781.1695476278</v>
      </c>
      <c r="R69" s="27">
        <f t="shared" si="66"/>
        <v>13390</v>
      </c>
      <c r="S69" s="27">
        <f t="shared" si="64"/>
        <v>401700</v>
      </c>
      <c r="T69" s="27">
        <f t="shared" si="56"/>
        <v>144009.45</v>
      </c>
      <c r="U69" s="28">
        <f t="shared" si="67"/>
        <v>13780</v>
      </c>
      <c r="V69" s="28">
        <f t="shared" si="65"/>
        <v>413400</v>
      </c>
      <c r="W69" s="28">
        <f t="shared" si="57"/>
        <v>148203.9</v>
      </c>
    </row>
    <row r="70" s="30" customFormat="1" ht="20" customHeight="1" spans="1:23">
      <c r="A70" s="14">
        <v>541</v>
      </c>
      <c r="B70" s="14" t="s">
        <v>154</v>
      </c>
      <c r="C70" s="14">
        <v>232</v>
      </c>
      <c r="D70" s="14" t="s">
        <v>123</v>
      </c>
      <c r="E70" s="15">
        <v>283728.28</v>
      </c>
      <c r="F70" s="15">
        <f t="shared" si="51"/>
        <v>9152.52516129032</v>
      </c>
      <c r="G70" s="15">
        <f t="shared" si="52"/>
        <v>10983.0301935484</v>
      </c>
      <c r="H70" s="14">
        <f>VLOOKUP(A70,[1]查询时间段分门店销售汇总!$D$1:$L$65536,9,FALSE)</f>
        <v>227958.4</v>
      </c>
      <c r="I70" s="19">
        <f t="shared" si="53"/>
        <v>9118.336</v>
      </c>
      <c r="J70" s="20">
        <f>VLOOKUP(A$1:A$65543,[2]门店!$A:$I,9,0)</f>
        <v>10000</v>
      </c>
      <c r="K70" s="20">
        <v>10000</v>
      </c>
      <c r="L70" s="20">
        <f t="shared" si="61"/>
        <v>300000</v>
      </c>
      <c r="M70" s="20">
        <f t="shared" si="54"/>
        <v>96630</v>
      </c>
      <c r="N70" s="21">
        <f>(K70-F70)/F70</f>
        <v>0.0925946472448921</v>
      </c>
      <c r="O70" s="22" t="s">
        <v>155</v>
      </c>
      <c r="P70" s="14">
        <f>VLOOKUP(A$1:A$65543,[3]查询时间段分门店销售汇总!$A:$I,8,0)</f>
        <v>102.76</v>
      </c>
      <c r="Q70" s="26">
        <f t="shared" si="55"/>
        <v>2919.42390035033</v>
      </c>
      <c r="R70" s="27">
        <f t="shared" si="66"/>
        <v>10400</v>
      </c>
      <c r="S70" s="27">
        <f t="shared" si="64"/>
        <v>312000</v>
      </c>
      <c r="T70" s="27">
        <f t="shared" si="56"/>
        <v>100495.2</v>
      </c>
      <c r="U70" s="28">
        <f t="shared" si="67"/>
        <v>10800</v>
      </c>
      <c r="V70" s="28">
        <f t="shared" si="65"/>
        <v>324000</v>
      </c>
      <c r="W70" s="28">
        <f t="shared" si="57"/>
        <v>104360.4</v>
      </c>
    </row>
    <row r="71" s="30" customFormat="1" ht="20" customHeight="1" spans="1:23">
      <c r="A71" s="14">
        <v>571</v>
      </c>
      <c r="B71" s="14" t="s">
        <v>156</v>
      </c>
      <c r="C71" s="14">
        <v>232</v>
      </c>
      <c r="D71" s="14" t="s">
        <v>123</v>
      </c>
      <c r="E71" s="15">
        <v>454978.71</v>
      </c>
      <c r="F71" s="15">
        <f t="shared" si="51"/>
        <v>14676.7325806452</v>
      </c>
      <c r="G71" s="15">
        <f t="shared" si="52"/>
        <v>17612.0790967742</v>
      </c>
      <c r="H71" s="14">
        <f>VLOOKUP(A71,[1]查询时间段分门店销售汇总!$D$1:$L$65536,9,FALSE)</f>
        <v>378828.46</v>
      </c>
      <c r="I71" s="19">
        <f t="shared" si="53"/>
        <v>15153.1384</v>
      </c>
      <c r="J71" s="20">
        <f>VLOOKUP(A$1:A$65543,[2]门店!$A:$I,9,0)</f>
        <v>16500</v>
      </c>
      <c r="K71" s="20">
        <v>16500</v>
      </c>
      <c r="L71" s="20">
        <f t="shared" si="61"/>
        <v>495000</v>
      </c>
      <c r="M71" s="20">
        <f t="shared" si="54"/>
        <v>151866</v>
      </c>
      <c r="N71" s="21">
        <f>(K71-F71)/F71</f>
        <v>0.124228428182936</v>
      </c>
      <c r="O71" s="22" t="s">
        <v>157</v>
      </c>
      <c r="P71" s="14">
        <f>VLOOKUP(A$1:A$65543,[3]查询时间段分门店销售汇总!$A:$I,8,0)</f>
        <v>109.92</v>
      </c>
      <c r="Q71" s="26">
        <f t="shared" si="55"/>
        <v>4503.27510917031</v>
      </c>
      <c r="R71" s="27">
        <f t="shared" si="66"/>
        <v>16995</v>
      </c>
      <c r="S71" s="27">
        <f t="shared" si="64"/>
        <v>509850</v>
      </c>
      <c r="T71" s="27">
        <f t="shared" si="56"/>
        <v>156421.98</v>
      </c>
      <c r="U71" s="28">
        <f t="shared" si="67"/>
        <v>17490</v>
      </c>
      <c r="V71" s="28">
        <f t="shared" si="65"/>
        <v>524700</v>
      </c>
      <c r="W71" s="28">
        <f t="shared" si="57"/>
        <v>160977.96</v>
      </c>
    </row>
    <row r="72" s="30" customFormat="1" ht="20" customHeight="1" spans="1:23">
      <c r="A72" s="14"/>
      <c r="B72" s="14"/>
      <c r="C72" s="14"/>
      <c r="D72" s="14" t="s">
        <v>54</v>
      </c>
      <c r="E72" s="15">
        <f t="shared" ref="E72:M72" si="68">SUM(E53:E71)</f>
        <v>3135906.79</v>
      </c>
      <c r="F72" s="15">
        <f t="shared" si="68"/>
        <v>101158.283548387</v>
      </c>
      <c r="G72" s="15">
        <f t="shared" si="68"/>
        <v>121389.940258065</v>
      </c>
      <c r="H72" s="15">
        <f t="shared" si="68"/>
        <v>3426119.09</v>
      </c>
      <c r="I72" s="15">
        <f t="shared" si="68"/>
        <v>137044.7636</v>
      </c>
      <c r="J72" s="20">
        <f t="shared" si="68"/>
        <v>141200</v>
      </c>
      <c r="K72" s="20">
        <f t="shared" si="68"/>
        <v>141200</v>
      </c>
      <c r="L72" s="20">
        <f t="shared" si="68"/>
        <v>4236000</v>
      </c>
      <c r="M72" s="20">
        <f t="shared" si="68"/>
        <v>1382894.4</v>
      </c>
      <c r="N72" s="20"/>
      <c r="O72" s="15">
        <f t="shared" ref="O72:Q72" si="69">SUM(O53:O71)</f>
        <v>0</v>
      </c>
      <c r="P72" s="15">
        <f t="shared" si="69"/>
        <v>1327.18</v>
      </c>
      <c r="Q72" s="15">
        <f t="shared" si="69"/>
        <v>58837.6851812278</v>
      </c>
      <c r="R72" s="27">
        <f t="shared" ref="R72:W72" si="70">SUM(R53:R71)</f>
        <v>146656</v>
      </c>
      <c r="S72" s="27">
        <f t="shared" si="64"/>
        <v>4399680</v>
      </c>
      <c r="T72" s="27">
        <f t="shared" si="70"/>
        <v>1436166.468</v>
      </c>
      <c r="U72" s="28">
        <f t="shared" si="70"/>
        <v>152112</v>
      </c>
      <c r="V72" s="28">
        <f t="shared" si="65"/>
        <v>4563360</v>
      </c>
      <c r="W72" s="28">
        <f t="shared" si="70"/>
        <v>1489438.536</v>
      </c>
    </row>
    <row r="73" s="30" customFormat="1" ht="20" customHeight="1" spans="1:23">
      <c r="A73" s="14">
        <v>513</v>
      </c>
      <c r="B73" s="14" t="s">
        <v>158</v>
      </c>
      <c r="C73" s="14">
        <v>181</v>
      </c>
      <c r="D73" s="14" t="s">
        <v>159</v>
      </c>
      <c r="E73" s="15">
        <v>215180.6</v>
      </c>
      <c r="F73" s="15">
        <f t="shared" ref="F73:F92" si="71">E73/31</f>
        <v>6941.30967741936</v>
      </c>
      <c r="G73" s="15">
        <f t="shared" ref="G73:G92" si="72">F73*1.2</f>
        <v>8329.57161290323</v>
      </c>
      <c r="H73" s="14">
        <f>VLOOKUP(A73,[1]查询时间段分门店销售汇总!$D$1:$L$65536,9,FALSE)</f>
        <v>225946.96</v>
      </c>
      <c r="I73" s="19">
        <f t="shared" ref="I73:I91" si="73">H73/25</f>
        <v>9037.8784</v>
      </c>
      <c r="J73" s="20">
        <f>VLOOKUP(A$1:A$65543,[2]门店!$A:$I,9,0)</f>
        <v>7400</v>
      </c>
      <c r="K73" s="20">
        <v>8500</v>
      </c>
      <c r="L73" s="20">
        <f>K73*30</f>
        <v>255000</v>
      </c>
      <c r="M73" s="20">
        <f t="shared" ref="M73:M92" si="74">L73*O73</f>
        <v>81549</v>
      </c>
      <c r="N73" s="21">
        <f>(K73-F73)/F73</f>
        <v>0.224552771021179</v>
      </c>
      <c r="O73" s="22" t="s">
        <v>130</v>
      </c>
      <c r="P73" s="14">
        <f>VLOOKUP(A$1:A$65543,[3]查询时间段分门店销售汇总!$A:$I,8,0)</f>
        <v>70.4</v>
      </c>
      <c r="Q73" s="26">
        <f t="shared" ref="Q73:Q92" si="75">L73/P73</f>
        <v>3622.15909090909</v>
      </c>
      <c r="R73" s="27">
        <f t="shared" si="66"/>
        <v>8840</v>
      </c>
      <c r="S73" s="27">
        <f t="shared" si="64"/>
        <v>265200</v>
      </c>
      <c r="T73" s="27">
        <f t="shared" ref="T73:T92" si="76">S73*O73</f>
        <v>84810.96</v>
      </c>
      <c r="U73" s="28">
        <f t="shared" si="67"/>
        <v>9180</v>
      </c>
      <c r="V73" s="28">
        <f t="shared" si="65"/>
        <v>275400</v>
      </c>
      <c r="W73" s="28">
        <f t="shared" ref="W73:W92" si="77">V73*O73</f>
        <v>88072.92</v>
      </c>
    </row>
    <row r="74" s="30" customFormat="1" ht="20" customHeight="1" spans="1:23">
      <c r="A74" s="14">
        <v>752</v>
      </c>
      <c r="B74" s="14" t="s">
        <v>160</v>
      </c>
      <c r="C74" s="14">
        <v>181</v>
      </c>
      <c r="D74" s="14" t="s">
        <v>159</v>
      </c>
      <c r="E74" s="15">
        <v>0</v>
      </c>
      <c r="F74" s="15">
        <f t="shared" si="71"/>
        <v>0</v>
      </c>
      <c r="G74" s="15">
        <f t="shared" si="72"/>
        <v>0</v>
      </c>
      <c r="H74" s="14">
        <f>VLOOKUP(A74,[1]查询时间段分门店销售汇总!$D$1:$L$65536,9,FALSE)</f>
        <v>90311.11</v>
      </c>
      <c r="I74" s="19">
        <f t="shared" si="73"/>
        <v>3612.4444</v>
      </c>
      <c r="J74" s="20">
        <f>VLOOKUP(A$1:A$65543,[2]门店!$A:$I,9,0)</f>
        <v>2500</v>
      </c>
      <c r="K74" s="20">
        <v>3000</v>
      </c>
      <c r="L74" s="20">
        <f t="shared" ref="L74:L81" si="78">K74*30</f>
        <v>90000</v>
      </c>
      <c r="M74" s="20">
        <f t="shared" si="74"/>
        <v>23346</v>
      </c>
      <c r="N74" s="21">
        <v>0</v>
      </c>
      <c r="O74" s="22" t="s">
        <v>161</v>
      </c>
      <c r="P74" s="14">
        <f>VLOOKUP(A$1:A$65543,[3]查询时间段分门店销售汇总!$A:$I,8,0)</f>
        <v>64.14</v>
      </c>
      <c r="Q74" s="26">
        <f t="shared" si="75"/>
        <v>1403.18054256314</v>
      </c>
      <c r="R74" s="27">
        <f t="shared" si="66"/>
        <v>3180</v>
      </c>
      <c r="S74" s="27">
        <f t="shared" si="64"/>
        <v>95400</v>
      </c>
      <c r="T74" s="27">
        <f t="shared" si="76"/>
        <v>24746.76</v>
      </c>
      <c r="U74" s="28">
        <f t="shared" ref="U74:U81" si="79">IF($K74&lt;=4000,$K74*1.12,IF($K74&lt;=10000,$K74*1.08,$K74*1.06))</f>
        <v>3360</v>
      </c>
      <c r="V74" s="28">
        <f t="shared" si="65"/>
        <v>100800</v>
      </c>
      <c r="W74" s="28">
        <f t="shared" si="77"/>
        <v>26147.52</v>
      </c>
    </row>
    <row r="75" s="30" customFormat="1" ht="20" customHeight="1" spans="1:23">
      <c r="A75" s="14">
        <v>709</v>
      </c>
      <c r="B75" s="14" t="s">
        <v>162</v>
      </c>
      <c r="C75" s="14">
        <v>181</v>
      </c>
      <c r="D75" s="14" t="s">
        <v>159</v>
      </c>
      <c r="E75" s="15">
        <v>59756.91</v>
      </c>
      <c r="F75" s="15">
        <f t="shared" si="71"/>
        <v>1927.64225806452</v>
      </c>
      <c r="G75" s="15">
        <f t="shared" si="72"/>
        <v>2313.17070967742</v>
      </c>
      <c r="H75" s="14">
        <f>VLOOKUP(A75,[1]查询时间段分门店销售汇总!$D$1:$L$65536,9,FALSE)</f>
        <v>182380.41</v>
      </c>
      <c r="I75" s="19">
        <f t="shared" si="73"/>
        <v>7295.2164</v>
      </c>
      <c r="J75" s="20">
        <f>VLOOKUP(A$1:A$65543,[2]门店!$A:$I,9,0)</f>
        <v>6300</v>
      </c>
      <c r="K75" s="20">
        <v>7500</v>
      </c>
      <c r="L75" s="20">
        <f t="shared" si="78"/>
        <v>225000</v>
      </c>
      <c r="M75" s="20">
        <f t="shared" si="74"/>
        <v>70650</v>
      </c>
      <c r="N75" s="21">
        <f t="shared" ref="N75:N92" si="80">(K75-F75)/F75</f>
        <v>2.89076342802866</v>
      </c>
      <c r="O75" s="22" t="s">
        <v>98</v>
      </c>
      <c r="P75" s="14">
        <f>VLOOKUP(A$1:A$65543,[3]查询时间段分门店销售汇总!$A:$I,8,0)</f>
        <v>73.41</v>
      </c>
      <c r="Q75" s="26">
        <f t="shared" si="75"/>
        <v>3064.97752349816</v>
      </c>
      <c r="R75" s="27">
        <f t="shared" si="66"/>
        <v>7800</v>
      </c>
      <c r="S75" s="27">
        <f t="shared" si="64"/>
        <v>234000</v>
      </c>
      <c r="T75" s="27">
        <f t="shared" si="76"/>
        <v>73476</v>
      </c>
      <c r="U75" s="28">
        <f t="shared" si="79"/>
        <v>8100</v>
      </c>
      <c r="V75" s="28">
        <f t="shared" si="65"/>
        <v>243000</v>
      </c>
      <c r="W75" s="28">
        <f t="shared" si="77"/>
        <v>76302</v>
      </c>
    </row>
    <row r="76" s="30" customFormat="1" ht="20" customHeight="1" spans="1:23">
      <c r="A76" s="14">
        <v>311</v>
      </c>
      <c r="B76" s="14" t="s">
        <v>163</v>
      </c>
      <c r="C76" s="14">
        <v>181</v>
      </c>
      <c r="D76" s="14" t="s">
        <v>159</v>
      </c>
      <c r="E76" s="15">
        <v>280522.75</v>
      </c>
      <c r="F76" s="15">
        <f t="shared" si="71"/>
        <v>9049.12096774194</v>
      </c>
      <c r="G76" s="15">
        <f t="shared" si="72"/>
        <v>10858.9451612903</v>
      </c>
      <c r="H76" s="14">
        <f>VLOOKUP(A76,[1]查询时间段分门店销售汇总!$D$1:$L$65536,9,FALSE)</f>
        <v>152367.17</v>
      </c>
      <c r="I76" s="19">
        <f t="shared" si="73"/>
        <v>6094.6868</v>
      </c>
      <c r="J76" s="20">
        <f>VLOOKUP(A$1:A$65543,[2]门店!$A:$I,9,0)</f>
        <v>5500</v>
      </c>
      <c r="K76" s="20">
        <v>9000</v>
      </c>
      <c r="L76" s="20">
        <f t="shared" si="78"/>
        <v>270000</v>
      </c>
      <c r="M76" s="20">
        <f t="shared" si="74"/>
        <v>59400</v>
      </c>
      <c r="N76" s="21">
        <f t="shared" si="80"/>
        <v>-0.00542825849240393</v>
      </c>
      <c r="O76" s="22">
        <v>0.22</v>
      </c>
      <c r="P76" s="14">
        <f>VLOOKUP(A$1:A$65543,[3]查询时间段分门店销售汇总!$A:$I,8,0)</f>
        <v>216.74</v>
      </c>
      <c r="Q76" s="26">
        <f t="shared" si="75"/>
        <v>1245.73221371228</v>
      </c>
      <c r="R76" s="27">
        <f t="shared" si="66"/>
        <v>9360</v>
      </c>
      <c r="S76" s="27">
        <f t="shared" si="64"/>
        <v>280800</v>
      </c>
      <c r="T76" s="27">
        <f t="shared" si="76"/>
        <v>61776</v>
      </c>
      <c r="U76" s="28">
        <f t="shared" si="79"/>
        <v>9720</v>
      </c>
      <c r="V76" s="28">
        <f t="shared" si="65"/>
        <v>291600</v>
      </c>
      <c r="W76" s="28">
        <f t="shared" si="77"/>
        <v>64152</v>
      </c>
    </row>
    <row r="77" s="30" customFormat="1" ht="20" customHeight="1" spans="1:23">
      <c r="A77" s="14">
        <v>581</v>
      </c>
      <c r="B77" s="14" t="s">
        <v>164</v>
      </c>
      <c r="C77" s="14">
        <v>181</v>
      </c>
      <c r="D77" s="14" t="s">
        <v>159</v>
      </c>
      <c r="E77" s="15">
        <v>239887.46</v>
      </c>
      <c r="F77" s="15">
        <f t="shared" si="71"/>
        <v>7738.30516129032</v>
      </c>
      <c r="G77" s="15">
        <f t="shared" si="72"/>
        <v>9285.96619354839</v>
      </c>
      <c r="H77" s="14">
        <f>VLOOKUP(A77,[1]查询时间段分门店销售汇总!$D$1:$L$65536,9,FALSE)</f>
        <v>235288.37</v>
      </c>
      <c r="I77" s="19">
        <f t="shared" si="73"/>
        <v>9411.5348</v>
      </c>
      <c r="J77" s="20">
        <v>9200</v>
      </c>
      <c r="K77" s="20">
        <v>9200</v>
      </c>
      <c r="L77" s="20">
        <f t="shared" si="78"/>
        <v>276000</v>
      </c>
      <c r="M77" s="20">
        <f t="shared" si="74"/>
        <v>92874</v>
      </c>
      <c r="N77" s="21">
        <f t="shared" si="80"/>
        <v>0.18889082405558</v>
      </c>
      <c r="O77" s="22" t="s">
        <v>77</v>
      </c>
      <c r="P77" s="14">
        <f>VLOOKUP(A$1:A$65543,[3]查询时间段分门店销售汇总!$A:$I,8,0)</f>
        <v>63.61</v>
      </c>
      <c r="Q77" s="26">
        <f t="shared" si="75"/>
        <v>4338.94041817324</v>
      </c>
      <c r="R77" s="27">
        <f t="shared" ref="R77:R83" si="81">IF($K77&lt;=4000,$K77*1.06,IF($K77&lt;=10000,$K77*1.04,$K77*1.03))</f>
        <v>9568</v>
      </c>
      <c r="S77" s="27">
        <f t="shared" si="64"/>
        <v>287040</v>
      </c>
      <c r="T77" s="27">
        <f t="shared" si="76"/>
        <v>96588.96</v>
      </c>
      <c r="U77" s="28">
        <f t="shared" si="79"/>
        <v>9936</v>
      </c>
      <c r="V77" s="28">
        <f t="shared" si="65"/>
        <v>298080</v>
      </c>
      <c r="W77" s="28">
        <f t="shared" si="77"/>
        <v>100303.92</v>
      </c>
    </row>
    <row r="78" s="30" customFormat="1" ht="20" customHeight="1" spans="1:23">
      <c r="A78" s="14">
        <v>570</v>
      </c>
      <c r="B78" s="14" t="s">
        <v>165</v>
      </c>
      <c r="C78" s="14">
        <v>181</v>
      </c>
      <c r="D78" s="14" t="s">
        <v>159</v>
      </c>
      <c r="E78" s="15">
        <v>107013.59</v>
      </c>
      <c r="F78" s="15">
        <f t="shared" si="71"/>
        <v>3452.05129032258</v>
      </c>
      <c r="G78" s="15">
        <f t="shared" si="72"/>
        <v>4142.4615483871</v>
      </c>
      <c r="H78" s="14">
        <f>VLOOKUP(A78,[1]查询时间段分门店销售汇总!$D$1:$L$65536,9,FALSE)</f>
        <v>111817.22</v>
      </c>
      <c r="I78" s="19">
        <f t="shared" si="73"/>
        <v>4472.6888</v>
      </c>
      <c r="J78" s="20">
        <f>VLOOKUP(A$1:A$65543,[2]门店!$A:$I,9,0)</f>
        <v>4600</v>
      </c>
      <c r="K78" s="20">
        <v>4600</v>
      </c>
      <c r="L78" s="20">
        <f t="shared" si="78"/>
        <v>138000</v>
      </c>
      <c r="M78" s="20">
        <f t="shared" si="74"/>
        <v>42159</v>
      </c>
      <c r="N78" s="21">
        <f t="shared" si="80"/>
        <v>0.332541035208706</v>
      </c>
      <c r="O78" s="22" t="s">
        <v>166</v>
      </c>
      <c r="P78" s="14">
        <f>VLOOKUP(A$1:A$65543,[3]查询时间段分门店销售汇总!$A:$I,8,0)</f>
        <v>54.21</v>
      </c>
      <c r="Q78" s="26">
        <f t="shared" si="75"/>
        <v>2545.65578306585</v>
      </c>
      <c r="R78" s="27">
        <f t="shared" si="81"/>
        <v>4784</v>
      </c>
      <c r="S78" s="27">
        <f t="shared" si="64"/>
        <v>143520</v>
      </c>
      <c r="T78" s="27">
        <f t="shared" si="76"/>
        <v>43845.36</v>
      </c>
      <c r="U78" s="28">
        <f t="shared" si="79"/>
        <v>4968</v>
      </c>
      <c r="V78" s="28">
        <f t="shared" si="65"/>
        <v>149040</v>
      </c>
      <c r="W78" s="28">
        <f t="shared" si="77"/>
        <v>45531.72</v>
      </c>
    </row>
    <row r="79" s="30" customFormat="1" ht="20" customHeight="1" spans="1:23">
      <c r="A79" s="14">
        <v>357</v>
      </c>
      <c r="B79" s="14" t="s">
        <v>167</v>
      </c>
      <c r="C79" s="14">
        <v>181</v>
      </c>
      <c r="D79" s="14" t="s">
        <v>159</v>
      </c>
      <c r="E79" s="15">
        <v>164894.85</v>
      </c>
      <c r="F79" s="15">
        <f t="shared" si="71"/>
        <v>5319.18870967742</v>
      </c>
      <c r="G79" s="15">
        <f t="shared" si="72"/>
        <v>6383.0264516129</v>
      </c>
      <c r="H79" s="14">
        <f>VLOOKUP(A79,[1]查询时间段分门店销售汇总!$D$1:$L$65536,9,FALSE)</f>
        <v>160608.33</v>
      </c>
      <c r="I79" s="19">
        <f t="shared" si="73"/>
        <v>6424.3332</v>
      </c>
      <c r="J79" s="20">
        <f>VLOOKUP(A$1:A$65543,[2]门店!$A:$I,9,0)</f>
        <v>6600</v>
      </c>
      <c r="K79" s="20">
        <v>6600</v>
      </c>
      <c r="L79" s="20">
        <f t="shared" si="78"/>
        <v>198000</v>
      </c>
      <c r="M79" s="20">
        <f t="shared" si="74"/>
        <v>54252</v>
      </c>
      <c r="N79" s="21">
        <f t="shared" si="80"/>
        <v>0.240790722087439</v>
      </c>
      <c r="O79" s="22" t="s">
        <v>114</v>
      </c>
      <c r="P79" s="14">
        <f>VLOOKUP(A$1:A$65543,[3]查询时间段分门店销售汇总!$A:$I,8,0)</f>
        <v>95.41</v>
      </c>
      <c r="Q79" s="26">
        <f t="shared" si="75"/>
        <v>2075.25416622995</v>
      </c>
      <c r="R79" s="27">
        <f t="shared" si="81"/>
        <v>6864</v>
      </c>
      <c r="S79" s="27">
        <f t="shared" si="64"/>
        <v>205920</v>
      </c>
      <c r="T79" s="27">
        <f t="shared" si="76"/>
        <v>56422.08</v>
      </c>
      <c r="U79" s="28">
        <f t="shared" si="79"/>
        <v>7128</v>
      </c>
      <c r="V79" s="28">
        <f t="shared" si="65"/>
        <v>213840</v>
      </c>
      <c r="W79" s="28">
        <f t="shared" si="77"/>
        <v>58592.16</v>
      </c>
    </row>
    <row r="80" s="30" customFormat="1" ht="20" customHeight="1" spans="1:23">
      <c r="A80" s="14">
        <v>379</v>
      </c>
      <c r="B80" s="14" t="s">
        <v>168</v>
      </c>
      <c r="C80" s="14">
        <v>181</v>
      </c>
      <c r="D80" s="14" t="s">
        <v>159</v>
      </c>
      <c r="E80" s="15">
        <v>171252.27</v>
      </c>
      <c r="F80" s="15">
        <f t="shared" si="71"/>
        <v>5524.26677419355</v>
      </c>
      <c r="G80" s="15">
        <f t="shared" si="72"/>
        <v>6629.12012903226</v>
      </c>
      <c r="H80" s="14">
        <f>VLOOKUP(A80,[1]查询时间段分门店销售汇总!$D$1:$L$65536,9,FALSE)</f>
        <v>145219.99</v>
      </c>
      <c r="I80" s="19">
        <f t="shared" si="73"/>
        <v>5808.7996</v>
      </c>
      <c r="J80" s="20">
        <f>VLOOKUP(A$1:A$65543,[2]门店!$A:$I,9,0)</f>
        <v>6000</v>
      </c>
      <c r="K80" s="20">
        <v>6000</v>
      </c>
      <c r="L80" s="20">
        <f t="shared" si="78"/>
        <v>180000</v>
      </c>
      <c r="M80" s="20">
        <f t="shared" si="74"/>
        <v>51606</v>
      </c>
      <c r="N80" s="21">
        <f t="shared" si="80"/>
        <v>0.0861169898653022</v>
      </c>
      <c r="O80" s="22" t="s">
        <v>169</v>
      </c>
      <c r="P80" s="14">
        <f>VLOOKUP(A$1:A$65543,[3]查询时间段分门店销售汇总!$A:$I,8,0)</f>
        <v>67.16</v>
      </c>
      <c r="Q80" s="26">
        <f t="shared" si="75"/>
        <v>2680.1667659321</v>
      </c>
      <c r="R80" s="27">
        <f t="shared" si="81"/>
        <v>6240</v>
      </c>
      <c r="S80" s="27">
        <f t="shared" si="64"/>
        <v>187200</v>
      </c>
      <c r="T80" s="27">
        <f t="shared" si="76"/>
        <v>53670.24</v>
      </c>
      <c r="U80" s="28">
        <f t="shared" si="79"/>
        <v>6480</v>
      </c>
      <c r="V80" s="28">
        <f t="shared" si="65"/>
        <v>194400</v>
      </c>
      <c r="W80" s="28">
        <f t="shared" si="77"/>
        <v>55734.48</v>
      </c>
    </row>
    <row r="81" s="30" customFormat="1" ht="20" customHeight="1" spans="1:23">
      <c r="A81" s="14">
        <v>730</v>
      </c>
      <c r="B81" s="14" t="s">
        <v>170</v>
      </c>
      <c r="C81" s="14">
        <v>181</v>
      </c>
      <c r="D81" s="14" t="s">
        <v>159</v>
      </c>
      <c r="E81" s="15">
        <v>233819.03</v>
      </c>
      <c r="F81" s="15">
        <f t="shared" si="71"/>
        <v>7542.54935483871</v>
      </c>
      <c r="G81" s="15">
        <f t="shared" si="72"/>
        <v>9051.05922580645</v>
      </c>
      <c r="H81" s="14">
        <f>VLOOKUP(A81,[1]查询时间段分门店销售汇总!$D$1:$L$65536,9,FALSE)</f>
        <v>219909.21</v>
      </c>
      <c r="I81" s="19">
        <f t="shared" si="73"/>
        <v>8796.3684</v>
      </c>
      <c r="J81" s="20">
        <f>VLOOKUP(A$1:A$65543,[2]门店!$A:$I,9,0)</f>
        <v>9000</v>
      </c>
      <c r="K81" s="20">
        <v>9000</v>
      </c>
      <c r="L81" s="20">
        <f t="shared" si="78"/>
        <v>270000</v>
      </c>
      <c r="M81" s="20">
        <f t="shared" si="74"/>
        <v>80730</v>
      </c>
      <c r="N81" s="21">
        <f t="shared" si="80"/>
        <v>0.193230508226811</v>
      </c>
      <c r="O81" s="22" t="s">
        <v>171</v>
      </c>
      <c r="P81" s="14">
        <f>VLOOKUP(A$1:A$65543,[3]查询时间段分门店销售汇总!$A:$I,8,0)</f>
        <v>90.04</v>
      </c>
      <c r="Q81" s="26">
        <f t="shared" si="75"/>
        <v>2998.667258996</v>
      </c>
      <c r="R81" s="27">
        <f t="shared" si="81"/>
        <v>9360</v>
      </c>
      <c r="S81" s="27">
        <f t="shared" si="64"/>
        <v>280800</v>
      </c>
      <c r="T81" s="27">
        <f t="shared" si="76"/>
        <v>83959.2</v>
      </c>
      <c r="U81" s="28">
        <f t="shared" si="79"/>
        <v>9720</v>
      </c>
      <c r="V81" s="28">
        <f t="shared" si="65"/>
        <v>291600</v>
      </c>
      <c r="W81" s="28">
        <f t="shared" si="77"/>
        <v>87188.4</v>
      </c>
    </row>
    <row r="82" s="30" customFormat="1" ht="20" customHeight="1" spans="1:23">
      <c r="A82" s="14">
        <v>343</v>
      </c>
      <c r="B82" s="14" t="s">
        <v>172</v>
      </c>
      <c r="C82" s="14">
        <v>181</v>
      </c>
      <c r="D82" s="14" t="s">
        <v>159</v>
      </c>
      <c r="E82" s="15">
        <v>523760.35</v>
      </c>
      <c r="F82" s="15">
        <f t="shared" si="71"/>
        <v>16895.4951612903</v>
      </c>
      <c r="G82" s="15">
        <f t="shared" si="72"/>
        <v>20274.5941935484</v>
      </c>
      <c r="H82" s="14">
        <f>VLOOKUP(A82,[1]查询时间段分门店销售汇总!$D$1:$L$65536,9,FALSE)</f>
        <v>488464.93</v>
      </c>
      <c r="I82" s="19">
        <f t="shared" si="73"/>
        <v>19538.5972</v>
      </c>
      <c r="J82" s="20">
        <f>VLOOKUP(A$1:A$65543,[2]门店!$A:$I,9,0)</f>
        <v>20000</v>
      </c>
      <c r="K82" s="20">
        <v>20000</v>
      </c>
      <c r="L82" s="20">
        <f t="shared" ref="L82:L92" si="82">K82*30</f>
        <v>600000</v>
      </c>
      <c r="M82" s="20">
        <f t="shared" si="74"/>
        <v>170520</v>
      </c>
      <c r="N82" s="21">
        <f t="shared" si="80"/>
        <v>0.183747490622381</v>
      </c>
      <c r="O82" s="22" t="s">
        <v>173</v>
      </c>
      <c r="P82" s="14">
        <f>VLOOKUP(A$1:A$65543,[3]查询时间段分门店销售汇总!$A:$I,8,0)</f>
        <v>119.14</v>
      </c>
      <c r="Q82" s="26">
        <f t="shared" si="75"/>
        <v>5036.09199261373</v>
      </c>
      <c r="R82" s="27">
        <f t="shared" si="81"/>
        <v>20600</v>
      </c>
      <c r="S82" s="27">
        <f t="shared" si="64"/>
        <v>618000</v>
      </c>
      <c r="T82" s="27">
        <f t="shared" si="76"/>
        <v>175635.6</v>
      </c>
      <c r="U82" s="28">
        <f t="shared" ref="U82:U88" si="83">IF($K82&lt;=4000,$K82*1.12,IF($K82&lt;=10000,$K82*1.08,$K82*1.06))</f>
        <v>21200</v>
      </c>
      <c r="V82" s="28">
        <f t="shared" si="65"/>
        <v>636000</v>
      </c>
      <c r="W82" s="28">
        <f t="shared" si="77"/>
        <v>180751.2</v>
      </c>
    </row>
    <row r="83" s="30" customFormat="1" ht="20" customHeight="1" spans="1:23">
      <c r="A83" s="14">
        <v>339</v>
      </c>
      <c r="B83" s="14" t="s">
        <v>174</v>
      </c>
      <c r="C83" s="14">
        <v>181</v>
      </c>
      <c r="D83" s="14" t="s">
        <v>159</v>
      </c>
      <c r="E83" s="15">
        <v>160863.85</v>
      </c>
      <c r="F83" s="15">
        <f t="shared" si="71"/>
        <v>5189.1564516129</v>
      </c>
      <c r="G83" s="15">
        <f t="shared" si="72"/>
        <v>6226.98774193548</v>
      </c>
      <c r="H83" s="14">
        <f>VLOOKUP(A83,[1]查询时间段分门店销售汇总!$D$1:$L$65536,9,FALSE)</f>
        <v>92005.5</v>
      </c>
      <c r="I83" s="19">
        <f t="shared" si="73"/>
        <v>3680.22</v>
      </c>
      <c r="J83" s="20">
        <f>VLOOKUP(A$1:A$65543,[2]门店!$A:$I,9,0)</f>
        <v>4200</v>
      </c>
      <c r="K83" s="20">
        <v>4200</v>
      </c>
      <c r="L83" s="20">
        <f t="shared" si="82"/>
        <v>126000</v>
      </c>
      <c r="M83" s="20">
        <f t="shared" si="74"/>
        <v>37787.4</v>
      </c>
      <c r="N83" s="21">
        <f t="shared" si="80"/>
        <v>-0.19061989377974</v>
      </c>
      <c r="O83" s="22" t="s">
        <v>175</v>
      </c>
      <c r="P83" s="14">
        <f>VLOOKUP(A$1:A$65543,[3]查询时间段分门店销售汇总!$A:$I,8,0)</f>
        <v>78.48</v>
      </c>
      <c r="Q83" s="26">
        <f t="shared" si="75"/>
        <v>1605.50458715596</v>
      </c>
      <c r="R83" s="27">
        <f t="shared" si="81"/>
        <v>4368</v>
      </c>
      <c r="S83" s="27">
        <f t="shared" si="64"/>
        <v>131040</v>
      </c>
      <c r="T83" s="27">
        <f t="shared" si="76"/>
        <v>39298.896</v>
      </c>
      <c r="U83" s="28">
        <f t="shared" si="83"/>
        <v>4536</v>
      </c>
      <c r="V83" s="28">
        <f t="shared" si="65"/>
        <v>136080</v>
      </c>
      <c r="W83" s="28">
        <f t="shared" si="77"/>
        <v>40810.392</v>
      </c>
    </row>
    <row r="84" s="30" customFormat="1" ht="20" customHeight="1" spans="1:23">
      <c r="A84" s="14">
        <v>727</v>
      </c>
      <c r="B84" s="14" t="s">
        <v>176</v>
      </c>
      <c r="C84" s="14">
        <v>181</v>
      </c>
      <c r="D84" s="14" t="s">
        <v>159</v>
      </c>
      <c r="E84" s="15">
        <v>116838.62</v>
      </c>
      <c r="F84" s="15">
        <f t="shared" si="71"/>
        <v>3768.98774193548</v>
      </c>
      <c r="G84" s="15">
        <f t="shared" si="72"/>
        <v>4522.78529032258</v>
      </c>
      <c r="H84" s="14">
        <f>VLOOKUP(A84,[1]查询时间段分门店销售汇总!$D$1:$L$65536,9,FALSE)</f>
        <v>94237.06</v>
      </c>
      <c r="I84" s="19">
        <f t="shared" si="73"/>
        <v>3769.4824</v>
      </c>
      <c r="J84" s="20">
        <f>VLOOKUP(A$1:A$65543,[2]门店!$A:$I,9,0)</f>
        <v>4300</v>
      </c>
      <c r="K84" s="20">
        <v>4300</v>
      </c>
      <c r="L84" s="20">
        <f t="shared" si="82"/>
        <v>129000</v>
      </c>
      <c r="M84" s="20">
        <f t="shared" si="74"/>
        <v>41834.7</v>
      </c>
      <c r="N84" s="21">
        <f t="shared" si="80"/>
        <v>0.140889887265016</v>
      </c>
      <c r="O84" s="22" t="s">
        <v>53</v>
      </c>
      <c r="P84" s="14">
        <f>VLOOKUP(A$1:A$65543,[3]查询时间段分门店销售汇总!$A:$I,8,0)</f>
        <v>57.49</v>
      </c>
      <c r="Q84" s="26">
        <f t="shared" si="75"/>
        <v>2243.86849886937</v>
      </c>
      <c r="R84" s="27">
        <f t="shared" ref="R84:R90" si="84">IF($K84&lt;=4000,$K84*1.06,IF($K84&lt;=10000,$K84*1.04,$K84*1.03))</f>
        <v>4472</v>
      </c>
      <c r="S84" s="27">
        <f t="shared" si="64"/>
        <v>134160</v>
      </c>
      <c r="T84" s="27">
        <f t="shared" si="76"/>
        <v>43508.088</v>
      </c>
      <c r="U84" s="28">
        <f t="shared" si="83"/>
        <v>4644</v>
      </c>
      <c r="V84" s="28">
        <f t="shared" si="65"/>
        <v>139320</v>
      </c>
      <c r="W84" s="28">
        <f t="shared" si="77"/>
        <v>45181.476</v>
      </c>
    </row>
    <row r="85" s="30" customFormat="1" ht="20" customHeight="1" spans="1:23">
      <c r="A85" s="14">
        <v>741</v>
      </c>
      <c r="B85" s="14" t="s">
        <v>177</v>
      </c>
      <c r="C85" s="14">
        <v>181</v>
      </c>
      <c r="D85" s="14" t="s">
        <v>159</v>
      </c>
      <c r="E85" s="15">
        <v>63664.51</v>
      </c>
      <c r="F85" s="15">
        <f t="shared" si="71"/>
        <v>2053.69387096774</v>
      </c>
      <c r="G85" s="15">
        <f t="shared" si="72"/>
        <v>2464.43264516129</v>
      </c>
      <c r="H85" s="14">
        <f>VLOOKUP(A85,[1]查询时间段分门店销售汇总!$D$1:$L$65536,9,FALSE)</f>
        <v>57279.33</v>
      </c>
      <c r="I85" s="19">
        <f t="shared" si="73"/>
        <v>2291.1732</v>
      </c>
      <c r="J85" s="20">
        <f>VLOOKUP(A$1:A$65543,[2]门店!$A:$I,9,0)</f>
        <v>3000</v>
      </c>
      <c r="K85" s="20">
        <v>3000</v>
      </c>
      <c r="L85" s="20">
        <f t="shared" si="82"/>
        <v>90000</v>
      </c>
      <c r="M85" s="20">
        <f t="shared" si="74"/>
        <v>24732</v>
      </c>
      <c r="N85" s="21">
        <f t="shared" si="80"/>
        <v>0.460782467343265</v>
      </c>
      <c r="O85" s="22" t="s">
        <v>178</v>
      </c>
      <c r="P85" s="14">
        <f>VLOOKUP(A$1:A$65543,[3]查询时间段分门店销售汇总!$A:$I,8,0)</f>
        <v>64.05</v>
      </c>
      <c r="Q85" s="26">
        <f t="shared" si="75"/>
        <v>1405.15222482436</v>
      </c>
      <c r="R85" s="27">
        <f t="shared" si="84"/>
        <v>3180</v>
      </c>
      <c r="S85" s="27">
        <f t="shared" si="64"/>
        <v>95400</v>
      </c>
      <c r="T85" s="27">
        <f t="shared" si="76"/>
        <v>26215.92</v>
      </c>
      <c r="U85" s="28">
        <f t="shared" si="83"/>
        <v>3360</v>
      </c>
      <c r="V85" s="28">
        <f t="shared" si="65"/>
        <v>100800</v>
      </c>
      <c r="W85" s="28">
        <f t="shared" si="77"/>
        <v>27699.84</v>
      </c>
    </row>
    <row r="86" s="30" customFormat="1" ht="20" customHeight="1" spans="1:23">
      <c r="A86" s="14">
        <v>745</v>
      </c>
      <c r="B86" s="14" t="s">
        <v>179</v>
      </c>
      <c r="C86" s="14">
        <v>181</v>
      </c>
      <c r="D86" s="14" t="s">
        <v>159</v>
      </c>
      <c r="E86" s="15">
        <v>134591.39</v>
      </c>
      <c r="F86" s="15">
        <f t="shared" si="71"/>
        <v>4341.65774193548</v>
      </c>
      <c r="G86" s="15">
        <f t="shared" si="72"/>
        <v>5209.98929032258</v>
      </c>
      <c r="H86" s="14">
        <f>VLOOKUP(A86,[1]查询时间段分门店销售汇总!$D$1:$L$65536,9,FALSE)</f>
        <v>106499.62</v>
      </c>
      <c r="I86" s="19">
        <f t="shared" si="73"/>
        <v>4259.9848</v>
      </c>
      <c r="J86" s="20">
        <f>VLOOKUP(A$1:A$65543,[2]门店!$A:$I,9,0)</f>
        <v>5000</v>
      </c>
      <c r="K86" s="20">
        <v>5000</v>
      </c>
      <c r="L86" s="20">
        <f t="shared" si="82"/>
        <v>150000</v>
      </c>
      <c r="M86" s="20">
        <f t="shared" si="74"/>
        <v>48240</v>
      </c>
      <c r="N86" s="21">
        <f t="shared" si="80"/>
        <v>0.151633845225909</v>
      </c>
      <c r="O86" s="22" t="s">
        <v>180</v>
      </c>
      <c r="P86" s="14">
        <f>VLOOKUP(A$1:A$65543,[3]查询时间段分门店销售汇总!$A:$I,8,0)</f>
        <v>69.98</v>
      </c>
      <c r="Q86" s="26">
        <f t="shared" si="75"/>
        <v>2143.46956273221</v>
      </c>
      <c r="R86" s="27">
        <f t="shared" si="84"/>
        <v>5200</v>
      </c>
      <c r="S86" s="27">
        <f t="shared" si="64"/>
        <v>156000</v>
      </c>
      <c r="T86" s="27">
        <f t="shared" si="76"/>
        <v>50169.6</v>
      </c>
      <c r="U86" s="28">
        <f t="shared" si="83"/>
        <v>5400</v>
      </c>
      <c r="V86" s="28">
        <f t="shared" si="65"/>
        <v>162000</v>
      </c>
      <c r="W86" s="28">
        <f t="shared" si="77"/>
        <v>52099.2</v>
      </c>
    </row>
    <row r="87" s="30" customFormat="1" ht="20" customHeight="1" spans="1:23">
      <c r="A87" s="14">
        <v>359</v>
      </c>
      <c r="B87" s="14" t="s">
        <v>181</v>
      </c>
      <c r="C87" s="14">
        <v>181</v>
      </c>
      <c r="D87" s="14" t="s">
        <v>159</v>
      </c>
      <c r="E87" s="15">
        <v>237723.97</v>
      </c>
      <c r="F87" s="15">
        <f t="shared" si="71"/>
        <v>7668.51516129032</v>
      </c>
      <c r="G87" s="15">
        <f t="shared" si="72"/>
        <v>9202.21819354839</v>
      </c>
      <c r="H87" s="14">
        <f>VLOOKUP(A87,[1]查询时间段分门店销售汇总!$D$1:$L$65536,9,FALSE)</f>
        <v>205370.77</v>
      </c>
      <c r="I87" s="19">
        <f t="shared" si="73"/>
        <v>8214.8308</v>
      </c>
      <c r="J87" s="20">
        <f>VLOOKUP(A$1:A$65543,[2]门店!$A:$I,9,0)</f>
        <v>9000</v>
      </c>
      <c r="K87" s="20">
        <v>9000</v>
      </c>
      <c r="L87" s="20">
        <f t="shared" si="82"/>
        <v>270000</v>
      </c>
      <c r="M87" s="20">
        <f t="shared" si="74"/>
        <v>89343</v>
      </c>
      <c r="N87" s="21">
        <f t="shared" si="80"/>
        <v>0.173630071885473</v>
      </c>
      <c r="O87" s="22" t="s">
        <v>182</v>
      </c>
      <c r="P87" s="14">
        <f>VLOOKUP(A$1:A$65543,[3]查询时间段分门店销售汇总!$A:$I,8,0)</f>
        <v>66.53</v>
      </c>
      <c r="Q87" s="26">
        <f t="shared" si="75"/>
        <v>4058.31955508793</v>
      </c>
      <c r="R87" s="27">
        <f t="shared" si="84"/>
        <v>9360</v>
      </c>
      <c r="S87" s="27">
        <f t="shared" si="64"/>
        <v>280800</v>
      </c>
      <c r="T87" s="27">
        <f t="shared" si="76"/>
        <v>92916.72</v>
      </c>
      <c r="U87" s="28">
        <f t="shared" si="83"/>
        <v>9720</v>
      </c>
      <c r="V87" s="28">
        <f t="shared" si="65"/>
        <v>291600</v>
      </c>
      <c r="W87" s="28">
        <f t="shared" si="77"/>
        <v>96490.44</v>
      </c>
    </row>
    <row r="88" s="30" customFormat="1" ht="20" customHeight="1" spans="1:23">
      <c r="A88" s="14">
        <v>726</v>
      </c>
      <c r="B88" s="14" t="s">
        <v>183</v>
      </c>
      <c r="C88" s="14">
        <v>181</v>
      </c>
      <c r="D88" s="14" t="s">
        <v>159</v>
      </c>
      <c r="E88" s="15">
        <v>291309.31</v>
      </c>
      <c r="F88" s="15">
        <f t="shared" si="71"/>
        <v>9397.07451612903</v>
      </c>
      <c r="G88" s="15">
        <f t="shared" si="72"/>
        <v>11276.4894193548</v>
      </c>
      <c r="H88" s="14">
        <f>VLOOKUP(A88,[1]查询时间段分门店销售汇总!$D$1:$L$65536,9,FALSE)</f>
        <v>204506.24</v>
      </c>
      <c r="I88" s="19">
        <f t="shared" si="73"/>
        <v>8180.2496</v>
      </c>
      <c r="J88" s="20">
        <f>VLOOKUP(A$1:A$65543,[2]门店!$A:$I,9,0)</f>
        <v>9000</v>
      </c>
      <c r="K88" s="20">
        <v>9000</v>
      </c>
      <c r="L88" s="20">
        <f t="shared" si="82"/>
        <v>270000</v>
      </c>
      <c r="M88" s="20">
        <f t="shared" si="74"/>
        <v>87966</v>
      </c>
      <c r="N88" s="21">
        <f t="shared" si="80"/>
        <v>-0.0422551205109099</v>
      </c>
      <c r="O88" s="22" t="s">
        <v>184</v>
      </c>
      <c r="P88" s="14">
        <f>VLOOKUP(A$1:A$65543,[3]查询时间段分门店销售汇总!$A:$I,8,0)</f>
        <v>73.43</v>
      </c>
      <c r="Q88" s="26">
        <f t="shared" si="75"/>
        <v>3676.97126515048</v>
      </c>
      <c r="R88" s="27">
        <f t="shared" si="84"/>
        <v>9360</v>
      </c>
      <c r="S88" s="27">
        <f t="shared" si="64"/>
        <v>280800</v>
      </c>
      <c r="T88" s="27">
        <f t="shared" si="76"/>
        <v>91484.64</v>
      </c>
      <c r="U88" s="28">
        <f t="shared" si="83"/>
        <v>9720</v>
      </c>
      <c r="V88" s="28">
        <f t="shared" si="65"/>
        <v>291600</v>
      </c>
      <c r="W88" s="28">
        <f t="shared" si="77"/>
        <v>95003.28</v>
      </c>
    </row>
    <row r="89" s="30" customFormat="1" ht="20" customHeight="1" spans="1:23">
      <c r="A89" s="14">
        <v>582</v>
      </c>
      <c r="B89" s="14" t="s">
        <v>185</v>
      </c>
      <c r="C89" s="14">
        <v>181</v>
      </c>
      <c r="D89" s="14" t="s">
        <v>159</v>
      </c>
      <c r="E89" s="15">
        <v>558892.56</v>
      </c>
      <c r="F89" s="15">
        <f t="shared" si="71"/>
        <v>18028.7922580645</v>
      </c>
      <c r="G89" s="15">
        <f t="shared" si="72"/>
        <v>21634.5507096774</v>
      </c>
      <c r="H89" s="14">
        <f>VLOOKUP(A89,[1]查询时间段分门店销售汇总!$D$1:$L$65536,9,FALSE)</f>
        <v>590773.29</v>
      </c>
      <c r="I89" s="19">
        <f t="shared" si="73"/>
        <v>23630.9316</v>
      </c>
      <c r="J89" s="20">
        <f>VLOOKUP(A$1:A$65543,[2]门店!$A:$I,9,0)</f>
        <v>24500</v>
      </c>
      <c r="K89" s="20">
        <v>25000</v>
      </c>
      <c r="L89" s="20">
        <f t="shared" si="82"/>
        <v>750000</v>
      </c>
      <c r="M89" s="20">
        <f t="shared" si="74"/>
        <v>190425</v>
      </c>
      <c r="N89" s="21">
        <f t="shared" si="80"/>
        <v>0.386670812007231</v>
      </c>
      <c r="O89" s="22" t="s">
        <v>186</v>
      </c>
      <c r="P89" s="14">
        <f>VLOOKUP(A$1:A$65543,[3]查询时间段分门店销售汇总!$A:$I,8,0)</f>
        <v>126.72</v>
      </c>
      <c r="Q89" s="26">
        <f t="shared" si="75"/>
        <v>5918.56060606061</v>
      </c>
      <c r="R89" s="27">
        <f t="shared" si="84"/>
        <v>25750</v>
      </c>
      <c r="S89" s="27">
        <f t="shared" si="64"/>
        <v>772500</v>
      </c>
      <c r="T89" s="27">
        <f t="shared" si="76"/>
        <v>196137.75</v>
      </c>
      <c r="U89" s="28">
        <f t="shared" ref="U89:U94" si="85">IF($K89&lt;=4000,$K89*1.12,IF($K89&lt;=10000,$K89*1.08,$K89*1.06))</f>
        <v>26500</v>
      </c>
      <c r="V89" s="28">
        <f t="shared" si="65"/>
        <v>795000</v>
      </c>
      <c r="W89" s="28">
        <f t="shared" si="77"/>
        <v>201850.5</v>
      </c>
    </row>
    <row r="90" s="30" customFormat="1" ht="20" customHeight="1" spans="1:23">
      <c r="A90" s="14">
        <v>347</v>
      </c>
      <c r="B90" s="14" t="s">
        <v>187</v>
      </c>
      <c r="C90" s="14">
        <v>181</v>
      </c>
      <c r="D90" s="14" t="s">
        <v>159</v>
      </c>
      <c r="E90" s="15">
        <v>144842.74</v>
      </c>
      <c r="F90" s="15">
        <f t="shared" si="71"/>
        <v>4672.3464516129</v>
      </c>
      <c r="G90" s="15">
        <f t="shared" si="72"/>
        <v>5606.81574193548</v>
      </c>
      <c r="H90" s="14">
        <f>VLOOKUP(A90,[1]查询时间段分门店销售汇总!$D$1:$L$65536,9,FALSE)</f>
        <v>118177.94</v>
      </c>
      <c r="I90" s="19">
        <f t="shared" si="73"/>
        <v>4727.1176</v>
      </c>
      <c r="J90" s="20">
        <f>VLOOKUP(A$1:A$65543,[2]门店!$A:$I,9,0)</f>
        <v>5600</v>
      </c>
      <c r="K90" s="20">
        <v>5000</v>
      </c>
      <c r="L90" s="20">
        <f t="shared" si="82"/>
        <v>150000</v>
      </c>
      <c r="M90" s="20">
        <f t="shared" si="74"/>
        <v>48240</v>
      </c>
      <c r="N90" s="21">
        <f t="shared" si="80"/>
        <v>0.0701261243746148</v>
      </c>
      <c r="O90" s="22" t="s">
        <v>180</v>
      </c>
      <c r="P90" s="14">
        <f>VLOOKUP(A$1:A$65543,[3]查询时间段分门店销售汇总!$A:$I,8,0)</f>
        <v>76.78</v>
      </c>
      <c r="Q90" s="26">
        <f t="shared" si="75"/>
        <v>1953.63375879135</v>
      </c>
      <c r="R90" s="27">
        <f t="shared" si="84"/>
        <v>5200</v>
      </c>
      <c r="S90" s="27">
        <f t="shared" si="64"/>
        <v>156000</v>
      </c>
      <c r="T90" s="27">
        <f t="shared" si="76"/>
        <v>50169.6</v>
      </c>
      <c r="U90" s="28">
        <f t="shared" si="85"/>
        <v>5400</v>
      </c>
      <c r="V90" s="28">
        <f t="shared" si="65"/>
        <v>162000</v>
      </c>
      <c r="W90" s="28">
        <f t="shared" si="77"/>
        <v>52099.2</v>
      </c>
    </row>
    <row r="91" s="30" customFormat="1" ht="20" customHeight="1" spans="1:23">
      <c r="A91" s="14">
        <v>365</v>
      </c>
      <c r="B91" s="14" t="s">
        <v>188</v>
      </c>
      <c r="C91" s="14">
        <v>181</v>
      </c>
      <c r="D91" s="14" t="s">
        <v>159</v>
      </c>
      <c r="E91" s="15">
        <v>270913.99</v>
      </c>
      <c r="F91" s="15">
        <f t="shared" si="71"/>
        <v>8739.16096774193</v>
      </c>
      <c r="G91" s="15">
        <f t="shared" si="72"/>
        <v>10486.9931612903</v>
      </c>
      <c r="H91" s="14">
        <f>VLOOKUP(A91,[1]查询时间段分门店销售汇总!$D$1:$L$65536,9,FALSE)</f>
        <v>201959.48</v>
      </c>
      <c r="I91" s="19">
        <f t="shared" si="73"/>
        <v>8078.3792</v>
      </c>
      <c r="J91" s="20">
        <f>VLOOKUP(A$1:A$65543,[2]门店!$A:$I,9,0)</f>
        <v>9800</v>
      </c>
      <c r="K91" s="20">
        <v>9800</v>
      </c>
      <c r="L91" s="20">
        <f t="shared" si="82"/>
        <v>294000</v>
      </c>
      <c r="M91" s="20">
        <f t="shared" si="74"/>
        <v>95373.6</v>
      </c>
      <c r="N91" s="21">
        <f t="shared" si="80"/>
        <v>0.121389116892782</v>
      </c>
      <c r="O91" s="22" t="s">
        <v>189</v>
      </c>
      <c r="P91" s="14">
        <f>VLOOKUP(A$1:A$65543,[3]查询时间段分门店销售汇总!$A:$I,8,0)</f>
        <v>75.33</v>
      </c>
      <c r="Q91" s="26">
        <f t="shared" si="75"/>
        <v>3902.82755874154</v>
      </c>
      <c r="R91" s="27">
        <f t="shared" ref="R91:R94" si="86">IF($K91&lt;=4000,$K91*1.06,IF($K91&lt;=10000,$K91*1.04,$K91*1.03))</f>
        <v>10192</v>
      </c>
      <c r="S91" s="27">
        <f t="shared" si="64"/>
        <v>305760</v>
      </c>
      <c r="T91" s="27">
        <f t="shared" si="76"/>
        <v>99188.544</v>
      </c>
      <c r="U91" s="28">
        <f t="shared" si="85"/>
        <v>10584</v>
      </c>
      <c r="V91" s="28">
        <f t="shared" si="65"/>
        <v>317520</v>
      </c>
      <c r="W91" s="28">
        <f t="shared" si="77"/>
        <v>103003.488</v>
      </c>
    </row>
    <row r="92" s="30" customFormat="1" ht="20" customHeight="1" spans="1:23">
      <c r="A92" s="15">
        <v>585</v>
      </c>
      <c r="B92" s="14" t="s">
        <v>190</v>
      </c>
      <c r="C92" s="15">
        <v>181</v>
      </c>
      <c r="D92" s="14" t="s">
        <v>159</v>
      </c>
      <c r="E92" s="15">
        <v>277150.54</v>
      </c>
      <c r="F92" s="15">
        <f t="shared" si="71"/>
        <v>8940.34</v>
      </c>
      <c r="G92" s="15">
        <f t="shared" si="72"/>
        <v>10728.408</v>
      </c>
      <c r="H92" s="14">
        <f>VLOOKUP(A92,[1]查询时间段分门店销售汇总!$D$1:$L$65536,9,FALSE)</f>
        <v>117907.02</v>
      </c>
      <c r="I92" s="19">
        <f>H92/11</f>
        <v>10718.82</v>
      </c>
      <c r="J92" s="20">
        <f>VLOOKUP(A$1:A$65543,[2]门店!$A:$I,9,0)</f>
        <v>9600</v>
      </c>
      <c r="K92" s="20">
        <v>9600</v>
      </c>
      <c r="L92" s="20">
        <f t="shared" si="82"/>
        <v>288000</v>
      </c>
      <c r="M92" s="20">
        <f t="shared" si="74"/>
        <v>90460.8</v>
      </c>
      <c r="N92" s="21">
        <f t="shared" si="80"/>
        <v>0.0737846659075605</v>
      </c>
      <c r="O92" s="22" t="s">
        <v>191</v>
      </c>
      <c r="P92" s="14">
        <f>VLOOKUP(A$1:A$65543,[3]查询时间段分门店销售汇总!$A:$I,8,0)</f>
        <v>79.44</v>
      </c>
      <c r="Q92" s="26">
        <f t="shared" si="75"/>
        <v>3625.37764350453</v>
      </c>
      <c r="R92" s="27">
        <f t="shared" si="86"/>
        <v>9984</v>
      </c>
      <c r="S92" s="27">
        <f t="shared" si="64"/>
        <v>299520</v>
      </c>
      <c r="T92" s="27">
        <f t="shared" si="76"/>
        <v>94079.232</v>
      </c>
      <c r="U92" s="28">
        <f t="shared" si="85"/>
        <v>10368</v>
      </c>
      <c r="V92" s="28">
        <f t="shared" si="65"/>
        <v>311040</v>
      </c>
      <c r="W92" s="28">
        <f t="shared" si="77"/>
        <v>97697.664</v>
      </c>
    </row>
    <row r="93" s="30" customFormat="1" ht="20" customHeight="1" spans="1:23">
      <c r="A93" s="38"/>
      <c r="B93" s="38"/>
      <c r="C93" s="38"/>
      <c r="D93" s="38" t="s">
        <v>54</v>
      </c>
      <c r="E93" s="39">
        <f t="shared" ref="E93:M93" si="87">SUM(E73:E92)</f>
        <v>4252879.29</v>
      </c>
      <c r="F93" s="39">
        <f t="shared" si="87"/>
        <v>137189.654516129</v>
      </c>
      <c r="G93" s="39">
        <f t="shared" si="87"/>
        <v>164627.585419355</v>
      </c>
      <c r="H93" s="39">
        <f t="shared" si="87"/>
        <v>3801029.95</v>
      </c>
      <c r="I93" s="39">
        <f t="shared" si="87"/>
        <v>158043.7372</v>
      </c>
      <c r="J93" s="40">
        <f t="shared" si="87"/>
        <v>161100</v>
      </c>
      <c r="K93" s="40">
        <f t="shared" si="87"/>
        <v>167300</v>
      </c>
      <c r="L93" s="40">
        <f t="shared" si="87"/>
        <v>5019000</v>
      </c>
      <c r="M93" s="40">
        <f t="shared" si="87"/>
        <v>1481488.5</v>
      </c>
      <c r="N93" s="41"/>
      <c r="O93" s="42">
        <f t="shared" ref="O93:Q93" si="88">SUM(O73:O92)</f>
        <v>0.22</v>
      </c>
      <c r="P93" s="15">
        <f t="shared" si="88"/>
        <v>1682.49</v>
      </c>
      <c r="Q93" s="15">
        <f t="shared" si="88"/>
        <v>59544.5110166119</v>
      </c>
      <c r="R93" s="27">
        <f t="shared" ref="Q93:W93" si="89">SUM(R73:R92)</f>
        <v>173662</v>
      </c>
      <c r="S93" s="27">
        <f t="shared" si="64"/>
        <v>5209860</v>
      </c>
      <c r="T93" s="27">
        <f t="shared" si="89"/>
        <v>1538100.15</v>
      </c>
      <c r="U93" s="28">
        <f t="shared" si="89"/>
        <v>180024</v>
      </c>
      <c r="V93" s="28">
        <f t="shared" si="65"/>
        <v>5400720</v>
      </c>
      <c r="W93" s="28">
        <f t="shared" si="89"/>
        <v>1594711.8</v>
      </c>
    </row>
    <row r="94" s="30" customFormat="1" ht="20" customHeight="1" spans="1:23">
      <c r="A94" s="14">
        <v>307</v>
      </c>
      <c r="B94" s="14" t="s">
        <v>192</v>
      </c>
      <c r="C94" s="14">
        <v>142</v>
      </c>
      <c r="D94" s="14" t="s">
        <v>193</v>
      </c>
      <c r="E94" s="15">
        <f>VLOOKUP(A94,[4]查询时间段分门店销售汇总!$D$1:$L$65536,9,FALSE)</f>
        <v>1660523.87</v>
      </c>
      <c r="F94" s="15">
        <f>E94/31</f>
        <v>53565.2861290323</v>
      </c>
      <c r="G94" s="15">
        <f>F94*1.2</f>
        <v>64278.3433548387</v>
      </c>
      <c r="H94" s="14">
        <f>VLOOKUP(A94,[1]查询时间段分门店销售汇总!$D$1:$L$65536,9,FALSE)</f>
        <v>1349030.66</v>
      </c>
      <c r="I94" s="19">
        <f>H94/25</f>
        <v>53961.2264</v>
      </c>
      <c r="J94" s="20">
        <v>67500</v>
      </c>
      <c r="K94" s="20">
        <v>67500</v>
      </c>
      <c r="L94" s="20">
        <f>K94*30</f>
        <v>2025000</v>
      </c>
      <c r="M94" s="20">
        <f>L94*O94</f>
        <v>617827.5</v>
      </c>
      <c r="N94" s="21">
        <f>(K94-F94)/F94</f>
        <v>0.260144486811864</v>
      </c>
      <c r="O94" s="22" t="s">
        <v>194</v>
      </c>
      <c r="P94" s="14">
        <f>VLOOKUP(A$1:A$65543,[3]查询时间段分门店销售汇总!$A:$I,8,0)</f>
        <v>142.31</v>
      </c>
      <c r="Q94" s="26">
        <f>L94/P94</f>
        <v>14229.4989810976</v>
      </c>
      <c r="R94" s="27">
        <f t="shared" si="86"/>
        <v>69525</v>
      </c>
      <c r="S94" s="27">
        <f t="shared" si="64"/>
        <v>2085750</v>
      </c>
      <c r="T94" s="27">
        <f>S94*O94</f>
        <v>636362.325</v>
      </c>
      <c r="U94" s="28">
        <f t="shared" si="85"/>
        <v>71550</v>
      </c>
      <c r="V94" s="28">
        <f t="shared" si="65"/>
        <v>2146500</v>
      </c>
      <c r="W94" s="28">
        <f>V94*O94</f>
        <v>654897.15</v>
      </c>
    </row>
    <row r="95" ht="20" customHeight="1" spans="5:23">
      <c r="E95" s="30">
        <f t="shared" ref="E95:J95" si="90">E17+E33+E52+E72+E93+E94</f>
        <v>19707008.34</v>
      </c>
      <c r="F95" s="30">
        <f t="shared" si="90"/>
        <v>635709.946451613</v>
      </c>
      <c r="G95" s="30">
        <f t="shared" si="90"/>
        <v>762851.935741936</v>
      </c>
      <c r="H95" s="30">
        <f t="shared" si="90"/>
        <v>19230109.64</v>
      </c>
      <c r="I95" s="30">
        <f t="shared" si="90"/>
        <v>775206.9248</v>
      </c>
      <c r="J95" s="33">
        <f t="shared" si="90"/>
        <v>668500</v>
      </c>
      <c r="K95" s="33">
        <f t="shared" ref="K95:Q95" si="91">K17+K33+K52+K72+K93+K94</f>
        <v>679400</v>
      </c>
      <c r="L95" s="33">
        <f t="shared" si="91"/>
        <v>20382000</v>
      </c>
      <c r="M95" s="33">
        <f t="shared" si="91"/>
        <v>6314078.7</v>
      </c>
      <c r="O95" s="15">
        <f>O17+O33+O52+O72+O93+O94</f>
        <v>0.5251</v>
      </c>
      <c r="P95" s="15">
        <f t="shared" si="91"/>
        <v>6714.02</v>
      </c>
      <c r="Q95" s="15">
        <f t="shared" si="91"/>
        <v>251978.331893399</v>
      </c>
      <c r="R95" s="27">
        <f t="shared" ref="R95:W95" si="92">R17+R33+R52+R72+R93+R94</f>
        <v>705672</v>
      </c>
      <c r="S95" s="27">
        <f t="shared" si="92"/>
        <v>21170160</v>
      </c>
      <c r="T95" s="27">
        <f t="shared" si="92"/>
        <v>6559101.33</v>
      </c>
      <c r="U95" s="28">
        <f t="shared" si="92"/>
        <v>731944</v>
      </c>
      <c r="V95" s="28">
        <f t="shared" si="92"/>
        <v>21958320</v>
      </c>
      <c r="W95" s="28">
        <f t="shared" si="92"/>
        <v>6804123.96</v>
      </c>
    </row>
    <row r="96" ht="20" customHeight="1" spans="1:1">
      <c r="A96" s="14" t="s">
        <v>195</v>
      </c>
    </row>
    <row r="97" s="30" customFormat="1" ht="20" customHeight="1" spans="1:23">
      <c r="A97" s="31">
        <v>102567</v>
      </c>
      <c r="B97" s="31" t="s">
        <v>196</v>
      </c>
      <c r="C97" s="14" t="s">
        <v>197</v>
      </c>
      <c r="D97" s="14" t="s">
        <v>56</v>
      </c>
      <c r="E97" s="15">
        <v>0</v>
      </c>
      <c r="F97" s="15">
        <v>0</v>
      </c>
      <c r="G97" s="15">
        <f>F97*1.2</f>
        <v>0</v>
      </c>
      <c r="H97" s="14">
        <f>VLOOKUP(A97,[1]查询时间段分门店销售汇总!$D$1:$L$65536,9,FALSE)</f>
        <v>53562.64</v>
      </c>
      <c r="I97" s="19"/>
      <c r="J97" s="20">
        <v>1500</v>
      </c>
      <c r="K97" s="20">
        <v>1500</v>
      </c>
      <c r="L97" s="20">
        <f>K97*31</f>
        <v>46500</v>
      </c>
      <c r="M97" s="20">
        <f>L97*O97</f>
        <v>14415</v>
      </c>
      <c r="N97" s="21"/>
      <c r="O97" s="22">
        <v>0.31</v>
      </c>
      <c r="P97" s="14">
        <f>VLOOKUP(A$1:A$65543,[3]查询时间段分门店销售汇总!$A:$I,8,0)</f>
        <v>43.75</v>
      </c>
      <c r="Q97" s="26">
        <f>L97/P97</f>
        <v>1062.85714285714</v>
      </c>
      <c r="R97" s="27">
        <f>IF($K97&lt;=4000,$K97*1.06,IF($K97&lt;=10000,$K97*1.04,$K97*1.03))</f>
        <v>1590</v>
      </c>
      <c r="S97" s="27">
        <f>R97*30</f>
        <v>47700</v>
      </c>
      <c r="T97" s="27">
        <f>S97*O97</f>
        <v>14787</v>
      </c>
      <c r="U97" s="28">
        <f t="shared" ref="U97:U101" si="93">IF($K97&lt;=4000,$K97*1.12,IF($K97&lt;=10000,$K97*1.08,$K97*1.06))</f>
        <v>1680</v>
      </c>
      <c r="V97" s="28">
        <f>U97*30</f>
        <v>50400</v>
      </c>
      <c r="W97" s="28">
        <f>V97*O97</f>
        <v>15624</v>
      </c>
    </row>
    <row r="98" s="30" customFormat="1" ht="20" customHeight="1" spans="1:23">
      <c r="A98" s="14">
        <v>102935</v>
      </c>
      <c r="B98" s="14" t="s">
        <v>198</v>
      </c>
      <c r="C98" s="14"/>
      <c r="D98" s="14" t="s">
        <v>87</v>
      </c>
      <c r="E98" s="15">
        <v>0</v>
      </c>
      <c r="F98" s="15">
        <v>0</v>
      </c>
      <c r="G98" s="15">
        <f>F98*1.2</f>
        <v>0</v>
      </c>
      <c r="H98" s="14">
        <f>VLOOKUP(A98,[1]查询时间段分门店销售汇总!$D$1:$L$65536,9,FALSE)</f>
        <v>40589.85</v>
      </c>
      <c r="I98" s="19"/>
      <c r="J98" s="20">
        <v>2000</v>
      </c>
      <c r="K98" s="20">
        <v>2000</v>
      </c>
      <c r="L98" s="20">
        <f>K98*31</f>
        <v>62000</v>
      </c>
      <c r="M98" s="20">
        <f>L98*O98</f>
        <v>19220</v>
      </c>
      <c r="N98" s="21"/>
      <c r="O98" s="22">
        <v>0.31</v>
      </c>
      <c r="P98" s="14" t="e">
        <f>VLOOKUP(A$1:A$65543,[3]查询时间段分门店销售汇总!$A:$I,8,0)</f>
        <v>#N/A</v>
      </c>
      <c r="Q98" s="26">
        <v>0</v>
      </c>
      <c r="R98" s="27">
        <f>IF($K98&lt;=4000,$K98*1.06,IF($K98&lt;=10000,$K98*1.04,$K98*1.03))</f>
        <v>2120</v>
      </c>
      <c r="S98" s="27">
        <f>R98*30</f>
        <v>63600</v>
      </c>
      <c r="T98" s="27">
        <f>S98*O98</f>
        <v>19716</v>
      </c>
      <c r="U98" s="28">
        <f t="shared" si="93"/>
        <v>2240</v>
      </c>
      <c r="V98" s="28">
        <f>U98*30</f>
        <v>67200</v>
      </c>
      <c r="W98" s="28">
        <f>V98*O98</f>
        <v>20832</v>
      </c>
    </row>
    <row r="99" s="30" customFormat="1" ht="20" customHeight="1" spans="1:23">
      <c r="A99" s="15">
        <v>102564</v>
      </c>
      <c r="B99" s="14" t="s">
        <v>199</v>
      </c>
      <c r="C99" s="15"/>
      <c r="D99" s="14" t="s">
        <v>56</v>
      </c>
      <c r="E99" s="15">
        <v>0</v>
      </c>
      <c r="F99" s="15">
        <v>0</v>
      </c>
      <c r="G99" s="15">
        <f>F99*1.2</f>
        <v>0</v>
      </c>
      <c r="H99" s="14">
        <f>VLOOKUP(A99,[1]查询时间段分门店销售汇总!$D$1:$L$65536,9,FALSE)</f>
        <v>22369.38</v>
      </c>
      <c r="I99" s="19"/>
      <c r="J99" s="20">
        <v>1500</v>
      </c>
      <c r="K99" s="20">
        <v>1500</v>
      </c>
      <c r="L99" s="20">
        <f>K99*31</f>
        <v>46500</v>
      </c>
      <c r="M99" s="20">
        <f>L99*O99</f>
        <v>14415</v>
      </c>
      <c r="N99" s="21"/>
      <c r="O99" s="22">
        <v>0.31</v>
      </c>
      <c r="P99" s="14" t="e">
        <f>VLOOKUP(A$1:A$65543,[3]查询时间段分门店销售汇总!$A:$I,8,0)</f>
        <v>#N/A</v>
      </c>
      <c r="Q99" s="26">
        <v>0</v>
      </c>
      <c r="R99" s="27">
        <f>IF($K99&lt;=4000,$K99*1.06,IF($K99&lt;=10000,$K99*1.04,$K99*1.03))</f>
        <v>1590</v>
      </c>
      <c r="S99" s="27">
        <f>R99*30</f>
        <v>47700</v>
      </c>
      <c r="T99" s="27">
        <f>S99*O99</f>
        <v>14787</v>
      </c>
      <c r="U99" s="28">
        <f t="shared" si="93"/>
        <v>1680</v>
      </c>
      <c r="V99" s="28">
        <f>U99*30</f>
        <v>50400</v>
      </c>
      <c r="W99" s="28">
        <f>V99*O99</f>
        <v>15624</v>
      </c>
    </row>
    <row r="100" s="30" customFormat="1" ht="20" customHeight="1" spans="1:23">
      <c r="A100" s="14">
        <v>102934</v>
      </c>
      <c r="B100" s="14" t="s">
        <v>200</v>
      </c>
      <c r="C100" s="14"/>
      <c r="D100" s="14" t="s">
        <v>159</v>
      </c>
      <c r="E100" s="15">
        <v>0</v>
      </c>
      <c r="F100" s="15">
        <v>0</v>
      </c>
      <c r="G100" s="15">
        <f>F100*1.2</f>
        <v>0</v>
      </c>
      <c r="H100" s="14">
        <f>VLOOKUP(A100,[1]查询时间段分门店销售汇总!$D$1:$L$65536,9,FALSE)</f>
        <v>62183.45</v>
      </c>
      <c r="I100" s="19"/>
      <c r="J100" s="20">
        <v>3000</v>
      </c>
      <c r="K100" s="20">
        <v>4500</v>
      </c>
      <c r="L100" s="20">
        <f>K100*31</f>
        <v>139500</v>
      </c>
      <c r="M100" s="20">
        <f>L100*O100</f>
        <v>43245</v>
      </c>
      <c r="N100" s="21"/>
      <c r="O100" s="22">
        <v>0.31</v>
      </c>
      <c r="P100" s="14" t="e">
        <f>VLOOKUP(A$1:A$65543,[3]查询时间段分门店销售汇总!$A:$I,8,0)</f>
        <v>#N/A</v>
      </c>
      <c r="Q100" s="26">
        <v>0</v>
      </c>
      <c r="R100" s="27">
        <f>IF($K100&lt;=4000,$K100*1.06,IF($K100&lt;=10000,$K100*1.04,$K100*1.03))</f>
        <v>4680</v>
      </c>
      <c r="S100" s="27">
        <f>R100*30</f>
        <v>140400</v>
      </c>
      <c r="T100" s="27">
        <f>S100*O100</f>
        <v>43524</v>
      </c>
      <c r="U100" s="28">
        <f t="shared" si="93"/>
        <v>4860</v>
      </c>
      <c r="V100" s="28">
        <f>U100*30</f>
        <v>145800</v>
      </c>
      <c r="W100" s="28">
        <f>V100*O100</f>
        <v>45198</v>
      </c>
    </row>
    <row r="101" s="30" customFormat="1" ht="20" customHeight="1" spans="1:23">
      <c r="A101" s="15">
        <v>102565</v>
      </c>
      <c r="B101" s="14" t="s">
        <v>201</v>
      </c>
      <c r="C101" s="15"/>
      <c r="D101" s="14" t="s">
        <v>159</v>
      </c>
      <c r="E101" s="15">
        <v>0</v>
      </c>
      <c r="F101" s="15">
        <v>0</v>
      </c>
      <c r="G101" s="15">
        <f>F101*1.2</f>
        <v>0</v>
      </c>
      <c r="H101" s="14">
        <f>VLOOKUP(A101,[1]查询时间段分门店销售汇总!$D$1:$L$65536,9,FALSE)</f>
        <v>88650.52</v>
      </c>
      <c r="I101" s="19"/>
      <c r="J101" s="20">
        <v>3000</v>
      </c>
      <c r="K101" s="20">
        <v>3000</v>
      </c>
      <c r="L101" s="20">
        <f>K101*31</f>
        <v>93000</v>
      </c>
      <c r="M101" s="20">
        <f>L101*O101</f>
        <v>28830</v>
      </c>
      <c r="N101" s="21"/>
      <c r="O101" s="22">
        <v>0.31</v>
      </c>
      <c r="P101" s="14" t="e">
        <f>VLOOKUP(A$1:A$65543,[3]查询时间段分门店销售汇总!$A:$I,8,0)</f>
        <v>#N/A</v>
      </c>
      <c r="Q101" s="26">
        <v>0</v>
      </c>
      <c r="R101" s="27">
        <f>IF($K101&lt;=4000,$K101*1.06,IF($K101&lt;=10000,$K101*1.04,$K101*1.03))</f>
        <v>3180</v>
      </c>
      <c r="S101" s="27">
        <f>R101*30</f>
        <v>95400</v>
      </c>
      <c r="T101" s="27">
        <f>S101*O101</f>
        <v>29574</v>
      </c>
      <c r="U101" s="28">
        <f t="shared" si="93"/>
        <v>3360</v>
      </c>
      <c r="V101" s="28">
        <f>U101*30</f>
        <v>100800</v>
      </c>
      <c r="W101" s="28">
        <f>V101*O101</f>
        <v>31248</v>
      </c>
    </row>
    <row r="102" s="30" customFormat="1" ht="20" customHeight="1" spans="1:23">
      <c r="A102" s="15"/>
      <c r="B102" s="14" t="s">
        <v>202</v>
      </c>
      <c r="C102" s="15"/>
      <c r="D102" s="14"/>
      <c r="E102" s="15"/>
      <c r="F102" s="15"/>
      <c r="G102" s="15"/>
      <c r="H102" s="14"/>
      <c r="I102" s="19"/>
      <c r="J102" s="20"/>
      <c r="K102" s="20"/>
      <c r="L102" s="20"/>
      <c r="M102" s="20"/>
      <c r="N102" s="21"/>
      <c r="O102" s="22">
        <v>0.31</v>
      </c>
      <c r="P102" s="14"/>
      <c r="Q102" s="26"/>
      <c r="R102" s="27">
        <v>3000</v>
      </c>
      <c r="S102" s="27">
        <f>R102*30</f>
        <v>90000</v>
      </c>
      <c r="T102" s="27">
        <f>S102*O102</f>
        <v>27900</v>
      </c>
      <c r="U102" s="28">
        <f>IF($K102&lt;=4000,$K102*1.12,IF($K102&lt;=10000,$K102*1.08,$K102*1.06))</f>
        <v>0</v>
      </c>
      <c r="V102" s="28"/>
      <c r="W102" s="28"/>
    </row>
    <row r="103" s="30" customFormat="1" ht="20" customHeight="1" spans="1:23">
      <c r="A103" s="15"/>
      <c r="B103" s="14"/>
      <c r="C103" s="15"/>
      <c r="D103" s="14" t="s">
        <v>54</v>
      </c>
      <c r="E103" s="15"/>
      <c r="F103" s="15"/>
      <c r="G103" s="15"/>
      <c r="H103" s="14">
        <f>SUM(H97:H101)</f>
        <v>267355.84</v>
      </c>
      <c r="I103" s="19"/>
      <c r="J103" s="20">
        <f>SUM(J97:J101)</f>
        <v>11000</v>
      </c>
      <c r="K103" s="20">
        <f>SUM(K97:K101)</f>
        <v>12500</v>
      </c>
      <c r="L103" s="20">
        <f>SUM(L97:L101)</f>
        <v>387500</v>
      </c>
      <c r="M103" s="20">
        <f>SUM(M97:M101)</f>
        <v>120125</v>
      </c>
      <c r="N103" s="21"/>
      <c r="O103" s="22"/>
      <c r="P103" s="14"/>
      <c r="Q103" s="26"/>
      <c r="R103" s="27">
        <f t="shared" ref="R103:W103" si="94">SUM(R97:R101)</f>
        <v>13160</v>
      </c>
      <c r="S103" s="27">
        <f t="shared" si="94"/>
        <v>394800</v>
      </c>
      <c r="T103" s="27">
        <f t="shared" si="94"/>
        <v>122388</v>
      </c>
      <c r="U103" s="28">
        <f t="shared" si="94"/>
        <v>13820</v>
      </c>
      <c r="V103" s="28">
        <f t="shared" si="94"/>
        <v>414600</v>
      </c>
      <c r="W103" s="28">
        <f t="shared" si="94"/>
        <v>128526</v>
      </c>
    </row>
    <row r="104" ht="19" customHeight="1" spans="1:23">
      <c r="A104" s="15"/>
      <c r="B104" s="15"/>
      <c r="C104" s="15"/>
      <c r="D104" s="14" t="s">
        <v>203</v>
      </c>
      <c r="E104" s="15">
        <f t="shared" ref="E104:M104" si="95">E95+E103</f>
        <v>19707008.34</v>
      </c>
      <c r="F104" s="15">
        <f t="shared" si="95"/>
        <v>635709.946451613</v>
      </c>
      <c r="G104" s="15">
        <f t="shared" si="95"/>
        <v>762851.935741936</v>
      </c>
      <c r="H104" s="15">
        <f t="shared" si="95"/>
        <v>19497465.48</v>
      </c>
      <c r="I104" s="15">
        <f t="shared" si="95"/>
        <v>775206.9248</v>
      </c>
      <c r="J104" s="20">
        <f t="shared" si="95"/>
        <v>679500</v>
      </c>
      <c r="K104" s="20">
        <f t="shared" si="95"/>
        <v>691900</v>
      </c>
      <c r="L104" s="20">
        <f t="shared" si="95"/>
        <v>20769500</v>
      </c>
      <c r="M104" s="20">
        <f t="shared" si="95"/>
        <v>6434203.7</v>
      </c>
      <c r="N104" s="20"/>
      <c r="O104" s="43"/>
      <c r="P104" s="15"/>
      <c r="Q104" s="15"/>
      <c r="R104" s="27">
        <f t="shared" ref="R104:W104" si="96">R95+R103</f>
        <v>718832</v>
      </c>
      <c r="S104" s="27">
        <f t="shared" si="96"/>
        <v>21564960</v>
      </c>
      <c r="T104" s="27">
        <f t="shared" si="96"/>
        <v>6681489.33</v>
      </c>
      <c r="U104" s="44">
        <f t="shared" si="96"/>
        <v>745764</v>
      </c>
      <c r="V104" s="44">
        <f t="shared" si="96"/>
        <v>22372920</v>
      </c>
      <c r="W104" s="44">
        <f t="shared" si="96"/>
        <v>6932649.96</v>
      </c>
    </row>
  </sheetData>
  <sortState ref="A2:W94">
    <sortCondition ref="D2:D94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9"/>
  <sheetViews>
    <sheetView workbookViewId="0">
      <pane xSplit="2" ySplit="1" topLeftCell="C77" activePane="bottomRight" state="frozen"/>
      <selection/>
      <selection pane="topRight"/>
      <selection pane="bottomLeft"/>
      <selection pane="bottomRight" activeCell="A89" sqref="$A89:$XFD89"/>
    </sheetView>
  </sheetViews>
  <sheetFormatPr defaultColWidth="9" defaultRowHeight="13.5"/>
  <cols>
    <col min="2" max="2" width="24.25" customWidth="1"/>
    <col min="5" max="5" width="10.125"/>
    <col min="6" max="7" width="11.125"/>
    <col min="8" max="9" width="10.125"/>
    <col min="12" max="12" width="9.375"/>
    <col min="13" max="13" width="10.375"/>
    <col min="19" max="19" width="9.375"/>
    <col min="20" max="20" width="11.5"/>
    <col min="22" max="22" width="9.375"/>
    <col min="23" max="23" width="11.5"/>
  </cols>
  <sheetData>
    <row r="1" ht="48" spans="1:23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2" t="s">
        <v>7</v>
      </c>
      <c r="I1" s="13" t="s">
        <v>8</v>
      </c>
      <c r="J1" s="16" t="s">
        <v>9</v>
      </c>
      <c r="K1" s="17" t="s">
        <v>10</v>
      </c>
      <c r="L1" s="16" t="s">
        <v>11</v>
      </c>
      <c r="M1" s="17" t="s">
        <v>12</v>
      </c>
      <c r="N1" s="17" t="s">
        <v>13</v>
      </c>
      <c r="O1" s="18" t="s">
        <v>14</v>
      </c>
      <c r="P1" s="12" t="s">
        <v>15</v>
      </c>
      <c r="Q1" s="23" t="s">
        <v>16</v>
      </c>
      <c r="R1" s="24" t="s">
        <v>17</v>
      </c>
      <c r="S1" s="24" t="s">
        <v>18</v>
      </c>
      <c r="T1" s="24" t="s">
        <v>19</v>
      </c>
      <c r="U1" s="25" t="s">
        <v>20</v>
      </c>
      <c r="V1" s="25" t="s">
        <v>21</v>
      </c>
      <c r="W1" s="25" t="s">
        <v>22</v>
      </c>
    </row>
    <row r="2" spans="1:23">
      <c r="A2" s="14">
        <v>754</v>
      </c>
      <c r="B2" s="14" t="s">
        <v>23</v>
      </c>
      <c r="C2" s="14">
        <v>233</v>
      </c>
      <c r="D2" s="14" t="s">
        <v>24</v>
      </c>
      <c r="E2" s="15">
        <v>0</v>
      </c>
      <c r="F2" s="15">
        <f>E2/30</f>
        <v>0</v>
      </c>
      <c r="G2" s="15">
        <f t="shared" ref="G2:G16" si="0">F2*1.2</f>
        <v>0</v>
      </c>
      <c r="H2" s="14">
        <f>VLOOKUP(A2,[1]查询时间段分门店销售汇总!$D$1:$L$65536,9,FALSE)</f>
        <v>187857.44</v>
      </c>
      <c r="I2" s="19">
        <f t="shared" ref="I2:I16" si="1">H2/25</f>
        <v>7514.2976</v>
      </c>
      <c r="J2" s="20">
        <f>VLOOKUP(A$1:A$65537,[2]门店!$A:$I,9,0)</f>
        <v>4800</v>
      </c>
      <c r="K2" s="20">
        <v>5700</v>
      </c>
      <c r="L2" s="20">
        <f t="shared" ref="L2:L16" si="2">K2*30</f>
        <v>171000</v>
      </c>
      <c r="M2" s="20">
        <f t="shared" ref="M2:M16" si="3">L2*O2</f>
        <v>54036</v>
      </c>
      <c r="N2" s="21"/>
      <c r="O2" s="22" t="s">
        <v>25</v>
      </c>
      <c r="P2" s="14">
        <f>VLOOKUP(A$1:A$65537,[3]查询时间段分门店销售汇总!$A:$I,8,0)</f>
        <v>61.72</v>
      </c>
      <c r="Q2" s="26">
        <f t="shared" ref="Q2:Q16" si="4">L2/P2</f>
        <v>2770.57679844459</v>
      </c>
      <c r="R2" s="27">
        <f t="shared" ref="R2:R16" si="5">IF($K2&lt;=4000,$K2*1.06,IF($K2&lt;=10000,$K2*1.04,$K2*1.03))</f>
        <v>5928</v>
      </c>
      <c r="S2" s="27">
        <f t="shared" ref="S2:S31" si="6">R2*30</f>
        <v>177840</v>
      </c>
      <c r="T2" s="27">
        <f t="shared" ref="T2:T16" si="7">S2*O2</f>
        <v>56197.44</v>
      </c>
      <c r="U2" s="28">
        <f t="shared" ref="U2:U16" si="8">IF($K2&lt;=4000,$K2*1.12,IF($K2&lt;=10000,$K2*1.08,$K2*1.06))</f>
        <v>6156</v>
      </c>
      <c r="V2" s="28">
        <f t="shared" ref="V2:V31" si="9">U2*30</f>
        <v>184680</v>
      </c>
      <c r="W2" s="28">
        <f t="shared" ref="W2:W16" si="10">V2*O2</f>
        <v>58358.88</v>
      </c>
    </row>
    <row r="3" spans="1:23">
      <c r="A3" s="14">
        <v>329</v>
      </c>
      <c r="B3" s="14" t="s">
        <v>26</v>
      </c>
      <c r="C3" s="14">
        <v>233</v>
      </c>
      <c r="D3" s="14" t="s">
        <v>24</v>
      </c>
      <c r="E3" s="15">
        <v>193905.89</v>
      </c>
      <c r="F3" s="15">
        <f t="shared" ref="F3:F34" si="11">E3/30</f>
        <v>6463.52966666667</v>
      </c>
      <c r="G3" s="15">
        <f t="shared" si="0"/>
        <v>7756.2356</v>
      </c>
      <c r="H3" s="14">
        <f>VLOOKUP(A3,[1]查询时间段分门店销售汇总!$D$1:$L$65536,9,FALSE)</f>
        <v>201865.15</v>
      </c>
      <c r="I3" s="19">
        <f t="shared" si="1"/>
        <v>8074.606</v>
      </c>
      <c r="J3" s="20">
        <f>VLOOKUP(A$1:A$65537,[2]门店!$A:$I,9,0)</f>
        <v>6600</v>
      </c>
      <c r="K3" s="20">
        <v>7000</v>
      </c>
      <c r="L3" s="20">
        <f t="shared" si="2"/>
        <v>210000</v>
      </c>
      <c r="M3" s="20">
        <f t="shared" si="3"/>
        <v>62391</v>
      </c>
      <c r="N3" s="21">
        <f t="shared" ref="N3:N12" si="12">(K3-F3)/F3</f>
        <v>0.0829995932562955</v>
      </c>
      <c r="O3" s="22" t="s">
        <v>27</v>
      </c>
      <c r="P3" s="14">
        <f>VLOOKUP(A$1:A$65537,[3]查询时间段分门店销售汇总!$A:$I,8,0)</f>
        <v>119.19</v>
      </c>
      <c r="Q3" s="26">
        <f t="shared" si="4"/>
        <v>1761.89277623962</v>
      </c>
      <c r="R3" s="27">
        <f t="shared" si="5"/>
        <v>7280</v>
      </c>
      <c r="S3" s="27">
        <f t="shared" si="6"/>
        <v>218400</v>
      </c>
      <c r="T3" s="27">
        <f t="shared" si="7"/>
        <v>64886.64</v>
      </c>
      <c r="U3" s="28">
        <f t="shared" si="8"/>
        <v>7560</v>
      </c>
      <c r="V3" s="28">
        <f t="shared" si="9"/>
        <v>226800</v>
      </c>
      <c r="W3" s="28">
        <f t="shared" si="10"/>
        <v>67382.28</v>
      </c>
    </row>
    <row r="4" spans="1:23">
      <c r="A4" s="14">
        <v>101453</v>
      </c>
      <c r="B4" s="14" t="s">
        <v>28</v>
      </c>
      <c r="C4" s="14">
        <v>233</v>
      </c>
      <c r="D4" s="14" t="s">
        <v>24</v>
      </c>
      <c r="E4" s="15">
        <v>0</v>
      </c>
      <c r="F4" s="15">
        <f t="shared" si="11"/>
        <v>0</v>
      </c>
      <c r="G4" s="15">
        <f t="shared" si="0"/>
        <v>0</v>
      </c>
      <c r="H4" s="14">
        <f>VLOOKUP(A4,[1]查询时间段分门店销售汇总!$D$1:$L$65536,9,FALSE)</f>
        <v>95734.02</v>
      </c>
      <c r="I4" s="19">
        <f t="shared" si="1"/>
        <v>3829.3608</v>
      </c>
      <c r="J4" s="20">
        <f>VLOOKUP(A$1:A$65537,[2]门店!$A:$I,9,0)</f>
        <v>2400</v>
      </c>
      <c r="K4" s="20">
        <v>3200</v>
      </c>
      <c r="L4" s="20">
        <f t="shared" si="2"/>
        <v>96000</v>
      </c>
      <c r="M4" s="20">
        <f t="shared" si="3"/>
        <v>33686.4</v>
      </c>
      <c r="N4" s="21"/>
      <c r="O4" s="22" t="s">
        <v>29</v>
      </c>
      <c r="P4" s="14">
        <f>VLOOKUP(A$1:A$65537,[3]查询时间段分门店销售汇总!$A:$I,8,0)</f>
        <v>65.47</v>
      </c>
      <c r="Q4" s="26">
        <f t="shared" si="4"/>
        <v>1466.32045211547</v>
      </c>
      <c r="R4" s="27">
        <f t="shared" si="5"/>
        <v>3392</v>
      </c>
      <c r="S4" s="27">
        <f t="shared" si="6"/>
        <v>101760</v>
      </c>
      <c r="T4" s="27">
        <f t="shared" si="7"/>
        <v>35707.584</v>
      </c>
      <c r="U4" s="28">
        <f t="shared" si="8"/>
        <v>3584</v>
      </c>
      <c r="V4" s="28">
        <f t="shared" si="9"/>
        <v>107520</v>
      </c>
      <c r="W4" s="28">
        <f t="shared" si="10"/>
        <v>37728.768</v>
      </c>
    </row>
    <row r="5" spans="1:23">
      <c r="A5" s="14">
        <v>710</v>
      </c>
      <c r="B5" s="14" t="s">
        <v>30</v>
      </c>
      <c r="C5" s="14">
        <v>233</v>
      </c>
      <c r="D5" s="14" t="s">
        <v>24</v>
      </c>
      <c r="E5" s="15">
        <v>85677.76</v>
      </c>
      <c r="F5" s="15">
        <f t="shared" si="11"/>
        <v>2855.92533333333</v>
      </c>
      <c r="G5" s="15">
        <f t="shared" si="0"/>
        <v>3427.1104</v>
      </c>
      <c r="H5" s="14">
        <f>VLOOKUP(A5,[1]查询时间段分门店销售汇总!$D$1:$L$65536,9,FALSE)</f>
        <v>76254.13</v>
      </c>
      <c r="I5" s="19">
        <f t="shared" si="1"/>
        <v>3050.1652</v>
      </c>
      <c r="J5" s="20">
        <f>VLOOKUP(A$1:A$65537,[2]门店!$A:$I,9,0)</f>
        <v>3200</v>
      </c>
      <c r="K5" s="20">
        <v>3200</v>
      </c>
      <c r="L5" s="20">
        <f t="shared" si="2"/>
        <v>96000</v>
      </c>
      <c r="M5" s="20">
        <f t="shared" si="3"/>
        <v>31046.4</v>
      </c>
      <c r="N5" s="21">
        <f t="shared" si="12"/>
        <v>0.120477472800409</v>
      </c>
      <c r="O5" s="22" t="s">
        <v>31</v>
      </c>
      <c r="P5" s="14">
        <f>VLOOKUP(A$1:A$65537,[3]查询时间段分门店销售汇总!$A:$I,8,0)</f>
        <v>68.82</v>
      </c>
      <c r="Q5" s="26">
        <f t="shared" si="4"/>
        <v>1394.9433304272</v>
      </c>
      <c r="R5" s="27">
        <f t="shared" si="5"/>
        <v>3392</v>
      </c>
      <c r="S5" s="27">
        <f t="shared" si="6"/>
        <v>101760</v>
      </c>
      <c r="T5" s="27">
        <f t="shared" si="7"/>
        <v>32909.184</v>
      </c>
      <c r="U5" s="28">
        <f t="shared" si="8"/>
        <v>3584</v>
      </c>
      <c r="V5" s="28">
        <f t="shared" si="9"/>
        <v>107520</v>
      </c>
      <c r="W5" s="28">
        <f t="shared" si="10"/>
        <v>34771.968</v>
      </c>
    </row>
    <row r="6" spans="1:23">
      <c r="A6" s="14">
        <v>54</v>
      </c>
      <c r="B6" s="14" t="s">
        <v>32</v>
      </c>
      <c r="C6" s="14">
        <v>233</v>
      </c>
      <c r="D6" s="14" t="s">
        <v>24</v>
      </c>
      <c r="E6" s="15">
        <v>221599.24</v>
      </c>
      <c r="F6" s="15">
        <f t="shared" si="11"/>
        <v>7386.64133333333</v>
      </c>
      <c r="G6" s="15">
        <f t="shared" si="0"/>
        <v>8863.9696</v>
      </c>
      <c r="H6" s="14">
        <f>VLOOKUP(A6,[1]查询时间段分门店销售汇总!$D$1:$L$65536,9,FALSE)</f>
        <v>187199.55</v>
      </c>
      <c r="I6" s="19">
        <f t="shared" si="1"/>
        <v>7487.982</v>
      </c>
      <c r="J6" s="20">
        <f>VLOOKUP(A$1:A$65537,[2]门店!$A:$I,9,0)</f>
        <v>7700</v>
      </c>
      <c r="K6" s="20">
        <v>7700</v>
      </c>
      <c r="L6" s="20">
        <f t="shared" si="2"/>
        <v>231000</v>
      </c>
      <c r="M6" s="20">
        <f t="shared" si="3"/>
        <v>75282.9</v>
      </c>
      <c r="N6" s="21">
        <f t="shared" si="12"/>
        <v>0.0424223476578711</v>
      </c>
      <c r="O6" s="22" t="s">
        <v>33</v>
      </c>
      <c r="P6" s="14">
        <f>VLOOKUP(A$1:A$65537,[3]查询时间段分门店销售汇总!$A:$I,8,0)</f>
        <v>74.77</v>
      </c>
      <c r="Q6" s="26">
        <f t="shared" si="4"/>
        <v>3089.47438812358</v>
      </c>
      <c r="R6" s="27">
        <f t="shared" si="5"/>
        <v>8008</v>
      </c>
      <c r="S6" s="27">
        <f t="shared" si="6"/>
        <v>240240</v>
      </c>
      <c r="T6" s="27">
        <f t="shared" si="7"/>
        <v>78294.216</v>
      </c>
      <c r="U6" s="28">
        <f t="shared" si="8"/>
        <v>8316</v>
      </c>
      <c r="V6" s="28">
        <f t="shared" si="9"/>
        <v>249480</v>
      </c>
      <c r="W6" s="28">
        <f t="shared" si="10"/>
        <v>81305.532</v>
      </c>
    </row>
    <row r="7" spans="1:23">
      <c r="A7" s="14">
        <v>704</v>
      </c>
      <c r="B7" s="14" t="s">
        <v>34</v>
      </c>
      <c r="C7" s="14">
        <v>233</v>
      </c>
      <c r="D7" s="14" t="s">
        <v>24</v>
      </c>
      <c r="E7" s="15">
        <v>144824.35</v>
      </c>
      <c r="F7" s="15">
        <f t="shared" si="11"/>
        <v>4827.47833333333</v>
      </c>
      <c r="G7" s="15">
        <f t="shared" si="0"/>
        <v>5792.974</v>
      </c>
      <c r="H7" s="14">
        <f>VLOOKUP(A7,[1]查询时间段分门店销售汇总!$D$1:$L$65536,9,FALSE)</f>
        <v>126795.06</v>
      </c>
      <c r="I7" s="19">
        <f t="shared" si="1"/>
        <v>5071.8024</v>
      </c>
      <c r="J7" s="20">
        <f>VLOOKUP(A$1:A$65537,[2]门店!$A:$I,9,0)</f>
        <v>5300</v>
      </c>
      <c r="K7" s="20">
        <v>5300</v>
      </c>
      <c r="L7" s="20">
        <f t="shared" si="2"/>
        <v>159000</v>
      </c>
      <c r="M7" s="20">
        <f t="shared" si="3"/>
        <v>48304.2</v>
      </c>
      <c r="N7" s="21">
        <f t="shared" si="12"/>
        <v>0.0978816752845775</v>
      </c>
      <c r="O7" s="22" t="s">
        <v>35</v>
      </c>
      <c r="P7" s="14">
        <f>VLOOKUP(A$1:A$65537,[3]查询时间段分门店销售汇总!$A:$I,8,0)</f>
        <v>87.76</v>
      </c>
      <c r="Q7" s="26">
        <f t="shared" si="4"/>
        <v>1811.75934366454</v>
      </c>
      <c r="R7" s="27">
        <f t="shared" si="5"/>
        <v>5512</v>
      </c>
      <c r="S7" s="27">
        <f t="shared" si="6"/>
        <v>165360</v>
      </c>
      <c r="T7" s="27">
        <f t="shared" si="7"/>
        <v>50236.368</v>
      </c>
      <c r="U7" s="28">
        <f t="shared" si="8"/>
        <v>5724</v>
      </c>
      <c r="V7" s="28">
        <f t="shared" si="9"/>
        <v>171720</v>
      </c>
      <c r="W7" s="28">
        <f t="shared" si="10"/>
        <v>52168.536</v>
      </c>
    </row>
    <row r="8" spans="1:23">
      <c r="A8" s="14">
        <v>706</v>
      </c>
      <c r="B8" s="14" t="s">
        <v>36</v>
      </c>
      <c r="C8" s="14">
        <v>233</v>
      </c>
      <c r="D8" s="14" t="s">
        <v>24</v>
      </c>
      <c r="E8" s="15">
        <v>88927.67</v>
      </c>
      <c r="F8" s="15">
        <f t="shared" si="11"/>
        <v>2964.25566666667</v>
      </c>
      <c r="G8" s="15">
        <f t="shared" si="0"/>
        <v>3557.1068</v>
      </c>
      <c r="H8" s="14">
        <f>VLOOKUP(A8,[1]查询时间段分门店销售汇总!$D$1:$L$65536,9,FALSE)</f>
        <v>72479.43</v>
      </c>
      <c r="I8" s="19">
        <f t="shared" si="1"/>
        <v>2899.1772</v>
      </c>
      <c r="J8" s="20">
        <f>VLOOKUP(A$1:A$65537,[2]门店!$A:$I,9,0)</f>
        <v>3400</v>
      </c>
      <c r="K8" s="20">
        <v>3400</v>
      </c>
      <c r="L8" s="20">
        <f t="shared" si="2"/>
        <v>102000</v>
      </c>
      <c r="M8" s="20">
        <f t="shared" si="3"/>
        <v>33884.4</v>
      </c>
      <c r="N8" s="21">
        <f t="shared" si="12"/>
        <v>0.14699957842143</v>
      </c>
      <c r="O8" s="22" t="s">
        <v>37</v>
      </c>
      <c r="P8" s="14">
        <f>VLOOKUP(A$1:A$65537,[3]查询时间段分门店销售汇总!$A:$I,8,0)</f>
        <v>67.02</v>
      </c>
      <c r="Q8" s="26">
        <f t="shared" si="4"/>
        <v>1521.93375111907</v>
      </c>
      <c r="R8" s="27">
        <f t="shared" si="5"/>
        <v>3604</v>
      </c>
      <c r="S8" s="27">
        <f t="shared" si="6"/>
        <v>108120</v>
      </c>
      <c r="T8" s="27">
        <f t="shared" si="7"/>
        <v>35917.464</v>
      </c>
      <c r="U8" s="28">
        <f t="shared" si="8"/>
        <v>3808</v>
      </c>
      <c r="V8" s="28">
        <f t="shared" si="9"/>
        <v>114240</v>
      </c>
      <c r="W8" s="28">
        <f t="shared" si="10"/>
        <v>37950.528</v>
      </c>
    </row>
    <row r="9" spans="1:23">
      <c r="A9" s="14">
        <v>738</v>
      </c>
      <c r="B9" s="14" t="s">
        <v>38</v>
      </c>
      <c r="C9" s="14">
        <v>233</v>
      </c>
      <c r="D9" s="14" t="s">
        <v>24</v>
      </c>
      <c r="E9" s="15">
        <v>97410.26</v>
      </c>
      <c r="F9" s="15">
        <f t="shared" si="11"/>
        <v>3247.00866666667</v>
      </c>
      <c r="G9" s="15">
        <f t="shared" si="0"/>
        <v>3896.4104</v>
      </c>
      <c r="H9" s="14">
        <f>VLOOKUP(A9,[1]查询时间段分门店销售汇总!$D$1:$L$65536,9,FALSE)</f>
        <v>89318.23</v>
      </c>
      <c r="I9" s="19">
        <f t="shared" si="1"/>
        <v>3572.7292</v>
      </c>
      <c r="J9" s="20">
        <f>VLOOKUP(A$1:A$65537,[2]门店!$A:$I,9,0)</f>
        <v>4200</v>
      </c>
      <c r="K9" s="20">
        <v>4200</v>
      </c>
      <c r="L9" s="20">
        <f t="shared" si="2"/>
        <v>126000</v>
      </c>
      <c r="M9" s="20">
        <f t="shared" si="3"/>
        <v>38619</v>
      </c>
      <c r="N9" s="21">
        <f t="shared" si="12"/>
        <v>0.293498241355685</v>
      </c>
      <c r="O9" s="22" t="s">
        <v>39</v>
      </c>
      <c r="P9" s="14">
        <f>VLOOKUP(A$1:A$65537,[3]查询时间段分门店销售汇总!$A:$I,8,0)</f>
        <v>89.84</v>
      </c>
      <c r="Q9" s="26">
        <f t="shared" si="4"/>
        <v>1402.49332146037</v>
      </c>
      <c r="R9" s="27">
        <f t="shared" si="5"/>
        <v>4368</v>
      </c>
      <c r="S9" s="27">
        <f t="shared" si="6"/>
        <v>131040</v>
      </c>
      <c r="T9" s="27">
        <f t="shared" si="7"/>
        <v>40163.76</v>
      </c>
      <c r="U9" s="28">
        <f t="shared" si="8"/>
        <v>4536</v>
      </c>
      <c r="V9" s="28">
        <f t="shared" si="9"/>
        <v>136080</v>
      </c>
      <c r="W9" s="28">
        <f t="shared" si="10"/>
        <v>41708.52</v>
      </c>
    </row>
    <row r="10" spans="1:23">
      <c r="A10" s="14">
        <v>713</v>
      </c>
      <c r="B10" s="14" t="s">
        <v>40</v>
      </c>
      <c r="C10" s="14">
        <v>233</v>
      </c>
      <c r="D10" s="14" t="s">
        <v>24</v>
      </c>
      <c r="E10" s="15">
        <v>59078.4</v>
      </c>
      <c r="F10" s="15">
        <f t="shared" si="11"/>
        <v>1969.28</v>
      </c>
      <c r="G10" s="15">
        <f t="shared" si="0"/>
        <v>2363.136</v>
      </c>
      <c r="H10" s="14">
        <f>VLOOKUP(A10,[1]查询时间段分门店销售汇总!$D$1:$L$65536,9,FALSE)</f>
        <v>56196.36</v>
      </c>
      <c r="I10" s="19">
        <f t="shared" si="1"/>
        <v>2247.8544</v>
      </c>
      <c r="J10" s="20">
        <f>VLOOKUP(A$1:A$65537,[2]门店!$A:$I,9,0)</f>
        <v>3000</v>
      </c>
      <c r="K10" s="20">
        <v>3000</v>
      </c>
      <c r="L10" s="20">
        <f t="shared" si="2"/>
        <v>90000</v>
      </c>
      <c r="M10" s="20">
        <f t="shared" si="3"/>
        <v>31005</v>
      </c>
      <c r="N10" s="21">
        <f t="shared" si="12"/>
        <v>0.523399415014625</v>
      </c>
      <c r="O10" s="22" t="s">
        <v>41</v>
      </c>
      <c r="P10" s="14">
        <f>VLOOKUP(A$1:A$65537,[3]查询时间段分门店销售汇总!$A:$I,8,0)</f>
        <v>76.71</v>
      </c>
      <c r="Q10" s="26">
        <f t="shared" si="4"/>
        <v>1173.24990222917</v>
      </c>
      <c r="R10" s="27">
        <f t="shared" si="5"/>
        <v>3180</v>
      </c>
      <c r="S10" s="27">
        <f t="shared" si="6"/>
        <v>95400</v>
      </c>
      <c r="T10" s="27">
        <f t="shared" si="7"/>
        <v>32865.3</v>
      </c>
      <c r="U10" s="28">
        <f t="shared" si="8"/>
        <v>3360</v>
      </c>
      <c r="V10" s="28">
        <f t="shared" si="9"/>
        <v>100800</v>
      </c>
      <c r="W10" s="28">
        <f t="shared" si="10"/>
        <v>34725.6</v>
      </c>
    </row>
    <row r="11" spans="1:23">
      <c r="A11" s="14">
        <v>52</v>
      </c>
      <c r="B11" s="14" t="s">
        <v>42</v>
      </c>
      <c r="C11" s="14">
        <v>233</v>
      </c>
      <c r="D11" s="14" t="s">
        <v>24</v>
      </c>
      <c r="E11" s="15">
        <v>173749.73</v>
      </c>
      <c r="F11" s="15">
        <f t="shared" si="11"/>
        <v>5791.65766666667</v>
      </c>
      <c r="G11" s="15">
        <f t="shared" si="0"/>
        <v>6949.9892</v>
      </c>
      <c r="H11" s="14">
        <f>VLOOKUP(A11,[1]查询时间段分门店销售汇总!$D$1:$L$65536,9,FALSE)</f>
        <v>135966.88</v>
      </c>
      <c r="I11" s="19">
        <f t="shared" si="1"/>
        <v>5438.6752</v>
      </c>
      <c r="J11" s="20">
        <f>VLOOKUP(A$1:A$65537,[2]门店!$A:$I,9,0)</f>
        <v>6200</v>
      </c>
      <c r="K11" s="20">
        <v>6200</v>
      </c>
      <c r="L11" s="20">
        <f t="shared" si="2"/>
        <v>186000</v>
      </c>
      <c r="M11" s="20">
        <f t="shared" si="3"/>
        <v>59613</v>
      </c>
      <c r="N11" s="21">
        <f t="shared" si="12"/>
        <v>0.0705052606412683</v>
      </c>
      <c r="O11" s="22" t="s">
        <v>43</v>
      </c>
      <c r="P11" s="14">
        <f>VLOOKUP(A$1:A$65537,[3]查询时间段分门店销售汇总!$A:$I,8,0)</f>
        <v>73.23</v>
      </c>
      <c r="Q11" s="26">
        <f t="shared" si="4"/>
        <v>2539.94264645637</v>
      </c>
      <c r="R11" s="27">
        <f t="shared" si="5"/>
        <v>6448</v>
      </c>
      <c r="S11" s="27">
        <f t="shared" si="6"/>
        <v>193440</v>
      </c>
      <c r="T11" s="27">
        <f t="shared" si="7"/>
        <v>61997.52</v>
      </c>
      <c r="U11" s="28">
        <f t="shared" si="8"/>
        <v>6696</v>
      </c>
      <c r="V11" s="28">
        <f t="shared" si="9"/>
        <v>200880</v>
      </c>
      <c r="W11" s="28">
        <f t="shared" si="10"/>
        <v>64382.04</v>
      </c>
    </row>
    <row r="12" spans="1:23">
      <c r="A12" s="14">
        <v>367</v>
      </c>
      <c r="B12" s="14" t="s">
        <v>44</v>
      </c>
      <c r="C12" s="14">
        <v>233</v>
      </c>
      <c r="D12" s="14" t="s">
        <v>24</v>
      </c>
      <c r="E12" s="15">
        <v>173006.41</v>
      </c>
      <c r="F12" s="15">
        <f t="shared" si="11"/>
        <v>5766.88033333333</v>
      </c>
      <c r="G12" s="15">
        <f t="shared" si="0"/>
        <v>6920.2564</v>
      </c>
      <c r="H12" s="14">
        <f>VLOOKUP(A12,[1]查询时间段分门店销售汇总!$D$1:$L$65536,9,FALSE)</f>
        <v>136909.35</v>
      </c>
      <c r="I12" s="19">
        <f t="shared" si="1"/>
        <v>5476.374</v>
      </c>
      <c r="J12" s="20">
        <f>VLOOKUP(A$1:A$65537,[2]门店!$A:$I,9,0)</f>
        <v>6300</v>
      </c>
      <c r="K12" s="20">
        <v>6300</v>
      </c>
      <c r="L12" s="20">
        <f t="shared" si="2"/>
        <v>189000</v>
      </c>
      <c r="M12" s="20">
        <f t="shared" si="3"/>
        <v>58627.8</v>
      </c>
      <c r="N12" s="21">
        <f t="shared" si="12"/>
        <v>0.0924450718328875</v>
      </c>
      <c r="O12" s="22" t="s">
        <v>45</v>
      </c>
      <c r="P12" s="14">
        <f>VLOOKUP(A$1:A$65537,[3]查询时间段分门店销售汇总!$A:$I,8,0)</f>
        <v>59.22</v>
      </c>
      <c r="Q12" s="26">
        <f t="shared" si="4"/>
        <v>3191.48936170213</v>
      </c>
      <c r="R12" s="27">
        <f t="shared" si="5"/>
        <v>6552</v>
      </c>
      <c r="S12" s="27">
        <f t="shared" si="6"/>
        <v>196560</v>
      </c>
      <c r="T12" s="27">
        <f t="shared" si="7"/>
        <v>60972.912</v>
      </c>
      <c r="U12" s="28">
        <f t="shared" si="8"/>
        <v>6804</v>
      </c>
      <c r="V12" s="28">
        <f t="shared" si="9"/>
        <v>204120</v>
      </c>
      <c r="W12" s="28">
        <f t="shared" si="10"/>
        <v>63318.024</v>
      </c>
    </row>
    <row r="13" spans="1:23">
      <c r="A13" s="14">
        <v>755</v>
      </c>
      <c r="B13" s="14" t="s">
        <v>46</v>
      </c>
      <c r="C13" s="14">
        <v>233</v>
      </c>
      <c r="D13" s="14" t="s">
        <v>24</v>
      </c>
      <c r="E13" s="15">
        <v>0</v>
      </c>
      <c r="F13" s="15">
        <f t="shared" si="11"/>
        <v>0</v>
      </c>
      <c r="G13" s="15">
        <f t="shared" si="0"/>
        <v>0</v>
      </c>
      <c r="H13" s="14">
        <f>VLOOKUP(A13,[1]查询时间段分门店销售汇总!$D$1:$L$65536,9,FALSE)</f>
        <v>36024.37</v>
      </c>
      <c r="I13" s="19">
        <f t="shared" si="1"/>
        <v>1440.9748</v>
      </c>
      <c r="J13" s="20">
        <v>2500</v>
      </c>
      <c r="K13" s="20">
        <v>2500</v>
      </c>
      <c r="L13" s="20">
        <f t="shared" si="2"/>
        <v>75000</v>
      </c>
      <c r="M13" s="20">
        <f t="shared" si="3"/>
        <v>24187.5</v>
      </c>
      <c r="N13" s="21">
        <v>0</v>
      </c>
      <c r="O13" s="22" t="s">
        <v>47</v>
      </c>
      <c r="P13" s="14">
        <f>VLOOKUP(A$1:A$65537,[3]查询时间段分门店销售汇总!$A:$I,8,0)</f>
        <v>55.66</v>
      </c>
      <c r="Q13" s="26">
        <f t="shared" si="4"/>
        <v>1347.46676248653</v>
      </c>
      <c r="R13" s="27">
        <f t="shared" si="5"/>
        <v>2650</v>
      </c>
      <c r="S13" s="27">
        <f t="shared" si="6"/>
        <v>79500</v>
      </c>
      <c r="T13" s="27">
        <f t="shared" si="7"/>
        <v>25638.75</v>
      </c>
      <c r="U13" s="28">
        <f t="shared" si="8"/>
        <v>2800</v>
      </c>
      <c r="V13" s="28">
        <f t="shared" si="9"/>
        <v>84000</v>
      </c>
      <c r="W13" s="28">
        <f t="shared" si="10"/>
        <v>27090</v>
      </c>
    </row>
    <row r="14" spans="1:23">
      <c r="A14" s="14">
        <v>56</v>
      </c>
      <c r="B14" s="14" t="s">
        <v>48</v>
      </c>
      <c r="C14" s="14">
        <v>233</v>
      </c>
      <c r="D14" s="14" t="s">
        <v>24</v>
      </c>
      <c r="E14" s="15">
        <v>119762.82</v>
      </c>
      <c r="F14" s="15">
        <f t="shared" si="11"/>
        <v>3992.094</v>
      </c>
      <c r="G14" s="15">
        <f t="shared" si="0"/>
        <v>4790.5128</v>
      </c>
      <c r="H14" s="14">
        <f>VLOOKUP(A14,[1]查询时间段分门店销售汇总!$D$1:$L$65536,9,FALSE)</f>
        <v>80761.84</v>
      </c>
      <c r="I14" s="19">
        <f t="shared" si="1"/>
        <v>3230.4736</v>
      </c>
      <c r="J14" s="20">
        <f>VLOOKUP(A$1:A$65537,[2]门店!$A:$I,9,0)</f>
        <v>4300</v>
      </c>
      <c r="K14" s="20">
        <v>4300</v>
      </c>
      <c r="L14" s="20">
        <f t="shared" si="2"/>
        <v>129000</v>
      </c>
      <c r="M14" s="20">
        <f t="shared" si="3"/>
        <v>41473.5</v>
      </c>
      <c r="N14" s="21">
        <f t="shared" ref="N14:N16" si="13">(K14-F14)/F14</f>
        <v>0.077128945360505</v>
      </c>
      <c r="O14" s="22" t="s">
        <v>49</v>
      </c>
      <c r="P14" s="14">
        <f>VLOOKUP(A$1:A$65537,[3]查询时间段分门店销售汇总!$A:$I,8,0)</f>
        <v>68.68</v>
      </c>
      <c r="Q14" s="26">
        <f t="shared" si="4"/>
        <v>1878.27606290041</v>
      </c>
      <c r="R14" s="27">
        <f t="shared" si="5"/>
        <v>4472</v>
      </c>
      <c r="S14" s="27">
        <f t="shared" si="6"/>
        <v>134160</v>
      </c>
      <c r="T14" s="27">
        <f t="shared" si="7"/>
        <v>43132.44</v>
      </c>
      <c r="U14" s="28">
        <f t="shared" si="8"/>
        <v>4644</v>
      </c>
      <c r="V14" s="28">
        <f t="shared" si="9"/>
        <v>139320</v>
      </c>
      <c r="W14" s="28">
        <f t="shared" si="10"/>
        <v>44791.38</v>
      </c>
    </row>
    <row r="15" spans="1:23">
      <c r="A15" s="14">
        <v>587</v>
      </c>
      <c r="B15" s="14" t="s">
        <v>50</v>
      </c>
      <c r="C15" s="14">
        <v>233</v>
      </c>
      <c r="D15" s="14" t="s">
        <v>24</v>
      </c>
      <c r="E15" s="15">
        <v>156017.05</v>
      </c>
      <c r="F15" s="15">
        <f t="shared" si="11"/>
        <v>5200.56833333333</v>
      </c>
      <c r="G15" s="15">
        <f t="shared" si="0"/>
        <v>6240.682</v>
      </c>
      <c r="H15" s="14">
        <f>VLOOKUP(A15,[1]查询时间段分门店销售汇总!$D$1:$L$65536,9,FALSE)</f>
        <v>128613.5</v>
      </c>
      <c r="I15" s="19">
        <f t="shared" si="1"/>
        <v>5144.54</v>
      </c>
      <c r="J15" s="20">
        <f>VLOOKUP(A$1:A$65537,[2]门店!$A:$I,9,0)</f>
        <v>6500</v>
      </c>
      <c r="K15" s="20">
        <v>6000</v>
      </c>
      <c r="L15" s="20">
        <f t="shared" si="2"/>
        <v>180000</v>
      </c>
      <c r="M15" s="20">
        <f t="shared" si="3"/>
        <v>47160</v>
      </c>
      <c r="N15" s="21">
        <f t="shared" si="13"/>
        <v>0.15372005816031</v>
      </c>
      <c r="O15" s="22" t="s">
        <v>51</v>
      </c>
      <c r="P15" s="14">
        <f>VLOOKUP(A$1:A$65537,[3]查询时间段分门店销售汇总!$A:$I,8,0)</f>
        <v>96.48</v>
      </c>
      <c r="Q15" s="26">
        <f t="shared" si="4"/>
        <v>1865.67164179104</v>
      </c>
      <c r="R15" s="27">
        <f t="shared" si="5"/>
        <v>6240</v>
      </c>
      <c r="S15" s="27">
        <f t="shared" si="6"/>
        <v>187200</v>
      </c>
      <c r="T15" s="27">
        <f t="shared" si="7"/>
        <v>49046.4</v>
      </c>
      <c r="U15" s="28">
        <f t="shared" si="8"/>
        <v>6480</v>
      </c>
      <c r="V15" s="28">
        <f t="shared" si="9"/>
        <v>194400</v>
      </c>
      <c r="W15" s="28">
        <f t="shared" si="10"/>
        <v>50932.8</v>
      </c>
    </row>
    <row r="16" spans="1:23">
      <c r="A16" s="14">
        <v>351</v>
      </c>
      <c r="B16" s="14" t="s">
        <v>52</v>
      </c>
      <c r="C16" s="14">
        <v>233</v>
      </c>
      <c r="D16" s="14" t="s">
        <v>24</v>
      </c>
      <c r="E16" s="15">
        <v>149687.43</v>
      </c>
      <c r="F16" s="15">
        <f t="shared" si="11"/>
        <v>4989.581</v>
      </c>
      <c r="G16" s="15">
        <f t="shared" si="0"/>
        <v>5987.4972</v>
      </c>
      <c r="H16" s="14">
        <f>VLOOKUP(A16,[1]查询时间段分门店销售汇总!$D$1:$L$65536,9,FALSE)</f>
        <v>99676.31</v>
      </c>
      <c r="I16" s="19">
        <f t="shared" si="1"/>
        <v>3987.0524</v>
      </c>
      <c r="J16" s="20">
        <f>VLOOKUP(A$1:A$65537,[2]门店!$A:$I,9,0)</f>
        <v>5500</v>
      </c>
      <c r="K16" s="20">
        <v>5000</v>
      </c>
      <c r="L16" s="20">
        <f t="shared" si="2"/>
        <v>150000</v>
      </c>
      <c r="M16" s="20">
        <f t="shared" si="3"/>
        <v>48645</v>
      </c>
      <c r="N16" s="21">
        <f t="shared" si="13"/>
        <v>0.00208815128965736</v>
      </c>
      <c r="O16" s="22" t="s">
        <v>53</v>
      </c>
      <c r="P16" s="14">
        <f>VLOOKUP(A$1:A$65537,[3]查询时间段分门店销售汇总!$A:$I,8,0)</f>
        <v>84.17</v>
      </c>
      <c r="Q16" s="26">
        <f t="shared" si="4"/>
        <v>1782.10763930141</v>
      </c>
      <c r="R16" s="27">
        <f t="shared" si="5"/>
        <v>5200</v>
      </c>
      <c r="S16" s="27">
        <f t="shared" si="6"/>
        <v>156000</v>
      </c>
      <c r="T16" s="27">
        <f t="shared" si="7"/>
        <v>50590.8</v>
      </c>
      <c r="U16" s="28">
        <f t="shared" si="8"/>
        <v>5400</v>
      </c>
      <c r="V16" s="28">
        <f t="shared" si="9"/>
        <v>162000</v>
      </c>
      <c r="W16" s="28">
        <f t="shared" si="10"/>
        <v>52536.6</v>
      </c>
    </row>
    <row r="17" spans="1:23">
      <c r="A17" s="14">
        <v>385</v>
      </c>
      <c r="B17" s="14" t="s">
        <v>55</v>
      </c>
      <c r="C17" s="14">
        <v>235</v>
      </c>
      <c r="D17" s="14" t="s">
        <v>56</v>
      </c>
      <c r="E17" s="15">
        <v>394575.97</v>
      </c>
      <c r="F17" s="15">
        <f t="shared" si="11"/>
        <v>13152.5323333333</v>
      </c>
      <c r="G17" s="15">
        <f t="shared" ref="G17:G31" si="14">F17*1.2</f>
        <v>15783.0388</v>
      </c>
      <c r="H17" s="14">
        <f>VLOOKUP(A17,[1]查询时间段分门店销售汇总!$D$1:$L$65536,9,FALSE)</f>
        <v>282665.21</v>
      </c>
      <c r="I17" s="19">
        <f t="shared" ref="I17:I31" si="15">H17/25</f>
        <v>11306.6084</v>
      </c>
      <c r="J17" s="20">
        <f>VLOOKUP(A$1:A$65537,[2]门店!$A:$I,9,0)</f>
        <v>9500</v>
      </c>
      <c r="K17" s="20">
        <v>12000</v>
      </c>
      <c r="L17" s="20">
        <f t="shared" ref="L17:L31" si="16">K17*30</f>
        <v>360000</v>
      </c>
      <c r="M17" s="20">
        <f t="shared" ref="M17:M31" si="17">L17*O17</f>
        <v>99324</v>
      </c>
      <c r="N17" s="21">
        <f t="shared" ref="N17:N31" si="18">(K17-F17)/F17</f>
        <v>-0.0876281695512273</v>
      </c>
      <c r="O17" s="22" t="s">
        <v>57</v>
      </c>
      <c r="P17" s="14">
        <f>VLOOKUP(A$1:A$65537,[3]查询时间段分门店销售汇总!$A:$I,8,0)</f>
        <v>113.7</v>
      </c>
      <c r="Q17" s="26">
        <f t="shared" ref="Q17:Q31" si="19">L17/P17</f>
        <v>3166.22691292876</v>
      </c>
      <c r="R17" s="27">
        <f t="shared" ref="R17:R31" si="20">IF($K17&lt;=4000,$K17*1.06,IF($K17&lt;=10000,$K17*1.04,$K17*1.03))</f>
        <v>12360</v>
      </c>
      <c r="S17" s="27">
        <f t="shared" si="6"/>
        <v>370800</v>
      </c>
      <c r="T17" s="27">
        <f t="shared" ref="T17:T31" si="21">S17*O17</f>
        <v>102303.72</v>
      </c>
      <c r="U17" s="28">
        <f t="shared" ref="U17:U31" si="22">IF($K17&lt;=4000,$K17*1.12,IF($K17&lt;=10000,$K17*1.08,$K17*1.06))</f>
        <v>12720</v>
      </c>
      <c r="V17" s="28">
        <f t="shared" si="9"/>
        <v>381600</v>
      </c>
      <c r="W17" s="28">
        <f t="shared" ref="W17:W31" si="23">V17*O17</f>
        <v>105283.44</v>
      </c>
    </row>
    <row r="18" spans="1:23">
      <c r="A18" s="14">
        <v>748</v>
      </c>
      <c r="B18" s="14" t="s">
        <v>58</v>
      </c>
      <c r="C18" s="14">
        <v>235</v>
      </c>
      <c r="D18" s="14" t="s">
        <v>56</v>
      </c>
      <c r="E18" s="15">
        <v>95099.98</v>
      </c>
      <c r="F18" s="15">
        <f t="shared" si="11"/>
        <v>3169.99933333333</v>
      </c>
      <c r="G18" s="15">
        <f t="shared" si="14"/>
        <v>3803.9992</v>
      </c>
      <c r="H18" s="14">
        <f>VLOOKUP(A18,[1]查询时间段分门店销售汇总!$D$1:$L$65536,9,FALSE)</f>
        <v>107446.19</v>
      </c>
      <c r="I18" s="19">
        <f t="shared" si="15"/>
        <v>4297.8476</v>
      </c>
      <c r="J18" s="20">
        <f>VLOOKUP(A$1:A$65537,[2]门店!$A:$I,9,0)</f>
        <v>4000</v>
      </c>
      <c r="K18" s="20">
        <v>4000</v>
      </c>
      <c r="L18" s="20">
        <f t="shared" si="16"/>
        <v>120000</v>
      </c>
      <c r="M18" s="20">
        <f t="shared" si="17"/>
        <v>39552</v>
      </c>
      <c r="N18" s="21">
        <f t="shared" si="18"/>
        <v>0.261829918365913</v>
      </c>
      <c r="O18" s="22" t="s">
        <v>59</v>
      </c>
      <c r="P18" s="14">
        <f>VLOOKUP(A$1:A$65537,[3]查询时间段分门店销售汇总!$A:$I,8,0)</f>
        <v>73.16</v>
      </c>
      <c r="Q18" s="26">
        <f t="shared" si="19"/>
        <v>1640.24056861673</v>
      </c>
      <c r="R18" s="27">
        <f t="shared" si="20"/>
        <v>4240</v>
      </c>
      <c r="S18" s="27">
        <f t="shared" si="6"/>
        <v>127200</v>
      </c>
      <c r="T18" s="27">
        <f t="shared" si="21"/>
        <v>41925.12</v>
      </c>
      <c r="U18" s="28">
        <f t="shared" si="22"/>
        <v>4480</v>
      </c>
      <c r="V18" s="28">
        <f t="shared" si="9"/>
        <v>134400</v>
      </c>
      <c r="W18" s="28">
        <f t="shared" si="23"/>
        <v>44298.24</v>
      </c>
    </row>
    <row r="19" spans="1:23">
      <c r="A19" s="14">
        <v>716</v>
      </c>
      <c r="B19" s="14" t="s">
        <v>60</v>
      </c>
      <c r="C19" s="14">
        <v>235</v>
      </c>
      <c r="D19" s="14" t="s">
        <v>56</v>
      </c>
      <c r="E19" s="15">
        <v>98295.61</v>
      </c>
      <c r="F19" s="15">
        <f t="shared" si="11"/>
        <v>3276.52033333333</v>
      </c>
      <c r="G19" s="15">
        <f t="shared" si="14"/>
        <v>3931.8244</v>
      </c>
      <c r="H19" s="14">
        <f>VLOOKUP(A19,[1]查询时间段分门店销售汇总!$D$1:$L$65536,9,FALSE)</f>
        <v>97407.26</v>
      </c>
      <c r="I19" s="19">
        <f t="shared" si="15"/>
        <v>3896.2904</v>
      </c>
      <c r="J19" s="20">
        <f>VLOOKUP(A$1:A$65537,[2]门店!$A:$I,9,0)</f>
        <v>3600</v>
      </c>
      <c r="K19" s="20">
        <v>3600</v>
      </c>
      <c r="L19" s="20">
        <f t="shared" si="16"/>
        <v>108000</v>
      </c>
      <c r="M19" s="20">
        <f t="shared" si="17"/>
        <v>32853.6</v>
      </c>
      <c r="N19" s="21">
        <f t="shared" si="18"/>
        <v>0.0987265860601506</v>
      </c>
      <c r="O19" s="22" t="s">
        <v>61</v>
      </c>
      <c r="P19" s="14">
        <f>VLOOKUP(A$1:A$65537,[3]查询时间段分门店销售汇总!$A:$I,8,0)</f>
        <v>81.3</v>
      </c>
      <c r="Q19" s="26">
        <f t="shared" si="19"/>
        <v>1328.41328413284</v>
      </c>
      <c r="R19" s="27">
        <f t="shared" si="20"/>
        <v>3816</v>
      </c>
      <c r="S19" s="27">
        <f t="shared" si="6"/>
        <v>114480</v>
      </c>
      <c r="T19" s="27">
        <f t="shared" si="21"/>
        <v>34824.816</v>
      </c>
      <c r="U19" s="28">
        <f t="shared" si="22"/>
        <v>4032</v>
      </c>
      <c r="V19" s="28">
        <f t="shared" si="9"/>
        <v>120960</v>
      </c>
      <c r="W19" s="28">
        <f t="shared" si="23"/>
        <v>36796.032</v>
      </c>
    </row>
    <row r="20" spans="1:23">
      <c r="A20" s="14">
        <v>549</v>
      </c>
      <c r="B20" s="14" t="s">
        <v>62</v>
      </c>
      <c r="C20" s="14">
        <v>235</v>
      </c>
      <c r="D20" s="14" t="s">
        <v>56</v>
      </c>
      <c r="E20" s="15">
        <v>100792.37</v>
      </c>
      <c r="F20" s="15">
        <f t="shared" si="11"/>
        <v>3359.74566666667</v>
      </c>
      <c r="G20" s="15">
        <f t="shared" si="14"/>
        <v>4031.6948</v>
      </c>
      <c r="H20" s="14">
        <f>VLOOKUP(A20,[1]查询时间段分门店销售汇总!$D$1:$L$65536,9,FALSE)</f>
        <v>92971.65</v>
      </c>
      <c r="I20" s="19">
        <f t="shared" si="15"/>
        <v>3718.866</v>
      </c>
      <c r="J20" s="20">
        <f>VLOOKUP(A$1:A$65537,[2]门店!$A:$I,9,0)</f>
        <v>3700</v>
      </c>
      <c r="K20" s="20">
        <v>3700</v>
      </c>
      <c r="L20" s="20">
        <f t="shared" si="16"/>
        <v>111000</v>
      </c>
      <c r="M20" s="20">
        <f t="shared" si="17"/>
        <v>32012.4</v>
      </c>
      <c r="N20" s="21">
        <f t="shared" si="18"/>
        <v>0.101273836501711</v>
      </c>
      <c r="O20" s="22" t="s">
        <v>63</v>
      </c>
      <c r="P20" s="14">
        <f>VLOOKUP(A$1:A$65537,[3]查询时间段分门店销售汇总!$A:$I,8,0)</f>
        <v>76.46</v>
      </c>
      <c r="Q20" s="26">
        <f t="shared" si="19"/>
        <v>1451.73947161915</v>
      </c>
      <c r="R20" s="27">
        <f t="shared" si="20"/>
        <v>3922</v>
      </c>
      <c r="S20" s="27">
        <f t="shared" si="6"/>
        <v>117660</v>
      </c>
      <c r="T20" s="27">
        <f t="shared" si="21"/>
        <v>33933.144</v>
      </c>
      <c r="U20" s="28">
        <f t="shared" si="22"/>
        <v>4144</v>
      </c>
      <c r="V20" s="28">
        <f t="shared" si="9"/>
        <v>124320</v>
      </c>
      <c r="W20" s="28">
        <f t="shared" si="23"/>
        <v>35853.888</v>
      </c>
    </row>
    <row r="21" spans="1:23">
      <c r="A21" s="14">
        <v>720</v>
      </c>
      <c r="B21" s="14" t="s">
        <v>64</v>
      </c>
      <c r="C21" s="14">
        <v>235</v>
      </c>
      <c r="D21" s="14" t="s">
        <v>56</v>
      </c>
      <c r="E21" s="15">
        <v>99427.2</v>
      </c>
      <c r="F21" s="15">
        <f t="shared" si="11"/>
        <v>3314.24</v>
      </c>
      <c r="G21" s="15">
        <f t="shared" si="14"/>
        <v>3977.088</v>
      </c>
      <c r="H21" s="14">
        <f>VLOOKUP(A21,[1]查询时间段分门店销售汇总!$D$1:$L$65536,9,FALSE)</f>
        <v>78685.38</v>
      </c>
      <c r="I21" s="19">
        <f t="shared" si="15"/>
        <v>3147.4152</v>
      </c>
      <c r="J21" s="20">
        <f>VLOOKUP(A$1:A$65537,[2]门店!$A:$I,9,0)</f>
        <v>3400</v>
      </c>
      <c r="K21" s="20">
        <v>3400</v>
      </c>
      <c r="L21" s="20">
        <f t="shared" si="16"/>
        <v>102000</v>
      </c>
      <c r="M21" s="20">
        <f t="shared" si="17"/>
        <v>31528.2</v>
      </c>
      <c r="N21" s="21">
        <f t="shared" si="18"/>
        <v>0.0258762189823309</v>
      </c>
      <c r="O21" s="22" t="s">
        <v>65</v>
      </c>
      <c r="P21" s="14">
        <f>VLOOKUP(A$1:A$65537,[3]查询时间段分门店销售汇总!$A:$I,8,0)</f>
        <v>64.52</v>
      </c>
      <c r="Q21" s="26">
        <f t="shared" si="19"/>
        <v>1580.90514569126</v>
      </c>
      <c r="R21" s="27">
        <f t="shared" si="20"/>
        <v>3604</v>
      </c>
      <c r="S21" s="27">
        <f t="shared" si="6"/>
        <v>108120</v>
      </c>
      <c r="T21" s="27">
        <f t="shared" si="21"/>
        <v>33419.892</v>
      </c>
      <c r="U21" s="28">
        <f t="shared" si="22"/>
        <v>3808</v>
      </c>
      <c r="V21" s="28">
        <f t="shared" si="9"/>
        <v>114240</v>
      </c>
      <c r="W21" s="28">
        <f t="shared" si="23"/>
        <v>35311.584</v>
      </c>
    </row>
    <row r="22" spans="1:23">
      <c r="A22" s="14">
        <v>732</v>
      </c>
      <c r="B22" s="14" t="s">
        <v>66</v>
      </c>
      <c r="C22" s="14">
        <v>235</v>
      </c>
      <c r="D22" s="14" t="s">
        <v>56</v>
      </c>
      <c r="E22" s="15">
        <v>108384.27</v>
      </c>
      <c r="F22" s="15">
        <f t="shared" si="11"/>
        <v>3612.809</v>
      </c>
      <c r="G22" s="15">
        <f t="shared" si="14"/>
        <v>4335.3708</v>
      </c>
      <c r="H22" s="14">
        <f>VLOOKUP(A22,[1]查询时间段分门店销售汇总!$D$1:$L$65536,9,FALSE)</f>
        <v>84216.49</v>
      </c>
      <c r="I22" s="19">
        <f t="shared" si="15"/>
        <v>3368.6596</v>
      </c>
      <c r="J22" s="20">
        <f>VLOOKUP(A$1:A$65537,[2]门店!$A:$I,9,0)</f>
        <v>3800</v>
      </c>
      <c r="K22" s="20">
        <v>3800</v>
      </c>
      <c r="L22" s="20">
        <f t="shared" si="16"/>
        <v>114000</v>
      </c>
      <c r="M22" s="20">
        <f t="shared" si="17"/>
        <v>35134.8</v>
      </c>
      <c r="N22" s="21">
        <f t="shared" si="18"/>
        <v>0.0518131459482081</v>
      </c>
      <c r="O22" s="22" t="s">
        <v>67</v>
      </c>
      <c r="P22" s="14">
        <f>VLOOKUP(A$1:A$65537,[3]查询时间段分门店销售汇总!$A:$I,8,0)</f>
        <v>78.41</v>
      </c>
      <c r="Q22" s="29">
        <f t="shared" si="19"/>
        <v>1453.89618671088</v>
      </c>
      <c r="R22" s="27">
        <f t="shared" si="20"/>
        <v>4028</v>
      </c>
      <c r="S22" s="27">
        <f t="shared" si="6"/>
        <v>120840</v>
      </c>
      <c r="T22" s="27">
        <f t="shared" si="21"/>
        <v>37242.888</v>
      </c>
      <c r="U22" s="28">
        <f t="shared" si="22"/>
        <v>4256</v>
      </c>
      <c r="V22" s="28">
        <f t="shared" si="9"/>
        <v>127680</v>
      </c>
      <c r="W22" s="28">
        <f t="shared" si="23"/>
        <v>39350.976</v>
      </c>
    </row>
    <row r="23" spans="1:23">
      <c r="A23" s="14">
        <v>539</v>
      </c>
      <c r="B23" s="14" t="s">
        <v>68</v>
      </c>
      <c r="C23" s="14">
        <v>235</v>
      </c>
      <c r="D23" s="14" t="s">
        <v>56</v>
      </c>
      <c r="E23" s="15">
        <v>90333.13</v>
      </c>
      <c r="F23" s="15">
        <f t="shared" si="11"/>
        <v>3011.10433333333</v>
      </c>
      <c r="G23" s="15">
        <f t="shared" si="14"/>
        <v>3613.3252</v>
      </c>
      <c r="H23" s="14">
        <f>VLOOKUP(A23,[1]查询时间段分门店销售汇总!$D$1:$L$65536,9,FALSE)</f>
        <v>90928.85</v>
      </c>
      <c r="I23" s="19">
        <f t="shared" si="15"/>
        <v>3637.154</v>
      </c>
      <c r="J23" s="20">
        <f>VLOOKUP(A$1:A$65537,[2]门店!$A:$I,9,0)</f>
        <v>4100</v>
      </c>
      <c r="K23" s="20">
        <v>4100</v>
      </c>
      <c r="L23" s="20">
        <f t="shared" si="16"/>
        <v>123000</v>
      </c>
      <c r="M23" s="20">
        <f t="shared" si="17"/>
        <v>37896.3</v>
      </c>
      <c r="N23" s="21">
        <f t="shared" si="18"/>
        <v>0.361626681152308</v>
      </c>
      <c r="O23" s="22" t="s">
        <v>69</v>
      </c>
      <c r="P23" s="14">
        <f>VLOOKUP(A$1:A$65537,[3]查询时间段分门店销售汇总!$A:$I,8,0)</f>
        <v>76.7</v>
      </c>
      <c r="Q23" s="26">
        <f t="shared" si="19"/>
        <v>1603.65058670143</v>
      </c>
      <c r="R23" s="27">
        <f t="shared" si="20"/>
        <v>4264</v>
      </c>
      <c r="S23" s="27">
        <f t="shared" si="6"/>
        <v>127920</v>
      </c>
      <c r="T23" s="27">
        <f t="shared" si="21"/>
        <v>39412.152</v>
      </c>
      <c r="U23" s="28">
        <f t="shared" si="22"/>
        <v>4428</v>
      </c>
      <c r="V23" s="28">
        <f t="shared" si="9"/>
        <v>132840</v>
      </c>
      <c r="W23" s="28">
        <f t="shared" si="23"/>
        <v>40928.004</v>
      </c>
    </row>
    <row r="24" spans="1:23">
      <c r="A24" s="14">
        <v>594</v>
      </c>
      <c r="B24" s="14" t="s">
        <v>70</v>
      </c>
      <c r="C24" s="14">
        <v>235</v>
      </c>
      <c r="D24" s="14" t="s">
        <v>56</v>
      </c>
      <c r="E24" s="15">
        <v>80137.38</v>
      </c>
      <c r="F24" s="15">
        <f t="shared" si="11"/>
        <v>2671.246</v>
      </c>
      <c r="G24" s="15">
        <f t="shared" si="14"/>
        <v>3205.4952</v>
      </c>
      <c r="H24" s="14">
        <f>VLOOKUP(A24,[1]查询时间段分门店销售汇总!$D$1:$L$65536,9,FALSE)</f>
        <v>76490.26</v>
      </c>
      <c r="I24" s="19">
        <f t="shared" si="15"/>
        <v>3059.6104</v>
      </c>
      <c r="J24" s="20">
        <f>VLOOKUP(A$1:A$65537,[2]门店!$A:$I,9,0)</f>
        <v>3600</v>
      </c>
      <c r="K24" s="20">
        <v>3600</v>
      </c>
      <c r="L24" s="20">
        <f t="shared" si="16"/>
        <v>108000</v>
      </c>
      <c r="M24" s="20">
        <f t="shared" si="17"/>
        <v>31924.8</v>
      </c>
      <c r="N24" s="21">
        <f t="shared" si="18"/>
        <v>0.347685686754421</v>
      </c>
      <c r="O24" s="22" t="s">
        <v>71</v>
      </c>
      <c r="P24" s="14">
        <f>VLOOKUP(A$1:A$65537,[3]查询时间段分门店销售汇总!$A:$I,8,0)</f>
        <v>61.8</v>
      </c>
      <c r="Q24" s="26">
        <f t="shared" si="19"/>
        <v>1747.57281553398</v>
      </c>
      <c r="R24" s="27">
        <f t="shared" si="20"/>
        <v>3816</v>
      </c>
      <c r="S24" s="27">
        <f t="shared" si="6"/>
        <v>114480</v>
      </c>
      <c r="T24" s="27">
        <f t="shared" si="21"/>
        <v>33840.288</v>
      </c>
      <c r="U24" s="28">
        <f t="shared" si="22"/>
        <v>4032</v>
      </c>
      <c r="V24" s="28">
        <f t="shared" si="9"/>
        <v>120960</v>
      </c>
      <c r="W24" s="28">
        <f t="shared" si="23"/>
        <v>35755.776</v>
      </c>
    </row>
    <row r="25" spans="1:23">
      <c r="A25" s="14">
        <v>721</v>
      </c>
      <c r="B25" s="14" t="s">
        <v>72</v>
      </c>
      <c r="C25" s="14">
        <v>235</v>
      </c>
      <c r="D25" s="14" t="s">
        <v>56</v>
      </c>
      <c r="E25" s="15">
        <v>64031.22</v>
      </c>
      <c r="F25" s="15">
        <f t="shared" si="11"/>
        <v>2134.374</v>
      </c>
      <c r="G25" s="15">
        <f t="shared" si="14"/>
        <v>2561.2488</v>
      </c>
      <c r="H25" s="14">
        <f>VLOOKUP(A25,[1]查询时间段分门店销售汇总!$D$1:$L$65536,9,FALSE)</f>
        <v>113687.19</v>
      </c>
      <c r="I25" s="19">
        <f t="shared" si="15"/>
        <v>4547.4876</v>
      </c>
      <c r="J25" s="20">
        <f>VLOOKUP(A$1:A$65537,[2]门店!$A:$I,9,0)</f>
        <v>5200</v>
      </c>
      <c r="K25" s="20">
        <v>5200</v>
      </c>
      <c r="L25" s="20">
        <f t="shared" si="16"/>
        <v>156000</v>
      </c>
      <c r="M25" s="20">
        <f t="shared" si="17"/>
        <v>53320.8</v>
      </c>
      <c r="N25" s="21">
        <f t="shared" si="18"/>
        <v>1.43631153677846</v>
      </c>
      <c r="O25" s="22" t="s">
        <v>73</v>
      </c>
      <c r="P25" s="14">
        <f>VLOOKUP(A$1:A$65537,[3]查询时间段分门店销售汇总!$A:$I,8,0)</f>
        <v>56.85</v>
      </c>
      <c r="Q25" s="26">
        <f t="shared" si="19"/>
        <v>2744.06332453826</v>
      </c>
      <c r="R25" s="27">
        <f t="shared" si="20"/>
        <v>5408</v>
      </c>
      <c r="S25" s="27">
        <f t="shared" si="6"/>
        <v>162240</v>
      </c>
      <c r="T25" s="27">
        <f t="shared" si="21"/>
        <v>55453.632</v>
      </c>
      <c r="U25" s="28">
        <f t="shared" si="22"/>
        <v>5616</v>
      </c>
      <c r="V25" s="28">
        <f t="shared" si="9"/>
        <v>168480</v>
      </c>
      <c r="W25" s="28">
        <f t="shared" si="23"/>
        <v>57586.464</v>
      </c>
    </row>
    <row r="26" spans="1:23">
      <c r="A26" s="14">
        <v>746</v>
      </c>
      <c r="B26" s="14" t="s">
        <v>74</v>
      </c>
      <c r="C26" s="14">
        <v>235</v>
      </c>
      <c r="D26" s="14" t="s">
        <v>56</v>
      </c>
      <c r="E26" s="15">
        <v>150295.58</v>
      </c>
      <c r="F26" s="15">
        <f t="shared" si="11"/>
        <v>5009.85266666667</v>
      </c>
      <c r="G26" s="15">
        <f t="shared" si="14"/>
        <v>6011.8232</v>
      </c>
      <c r="H26" s="14">
        <f>VLOOKUP(A26,[1]查询时间段分门店销售汇总!$D$1:$L$65536,9,FALSE)</f>
        <v>147799.86</v>
      </c>
      <c r="I26" s="19">
        <f t="shared" si="15"/>
        <v>5911.9944</v>
      </c>
      <c r="J26" s="20">
        <f>VLOOKUP(A$1:A$65537,[2]门店!$A:$I,9,0)</f>
        <v>6800</v>
      </c>
      <c r="K26" s="20">
        <v>6800</v>
      </c>
      <c r="L26" s="20">
        <f t="shared" si="16"/>
        <v>204000</v>
      </c>
      <c r="M26" s="20">
        <f t="shared" si="17"/>
        <v>56528.4</v>
      </c>
      <c r="N26" s="21">
        <f t="shared" si="18"/>
        <v>0.357325345163178</v>
      </c>
      <c r="O26" s="22" t="s">
        <v>75</v>
      </c>
      <c r="P26" s="14">
        <f>VLOOKUP(A$1:A$65537,[3]查询时间段分门店销售汇总!$A:$I,8,0)</f>
        <v>75.31</v>
      </c>
      <c r="Q26" s="26">
        <f t="shared" si="19"/>
        <v>2708.80361173815</v>
      </c>
      <c r="R26" s="27">
        <f t="shared" si="20"/>
        <v>7072</v>
      </c>
      <c r="S26" s="27">
        <f t="shared" si="6"/>
        <v>212160</v>
      </c>
      <c r="T26" s="27">
        <f t="shared" si="21"/>
        <v>58789.536</v>
      </c>
      <c r="U26" s="28">
        <f t="shared" si="22"/>
        <v>7344</v>
      </c>
      <c r="V26" s="28">
        <f t="shared" si="9"/>
        <v>220320</v>
      </c>
      <c r="W26" s="28">
        <f t="shared" si="23"/>
        <v>61050.672</v>
      </c>
    </row>
    <row r="27" spans="1:23">
      <c r="A27" s="14">
        <v>371</v>
      </c>
      <c r="B27" s="14" t="s">
        <v>76</v>
      </c>
      <c r="C27" s="14">
        <v>235</v>
      </c>
      <c r="D27" s="14" t="s">
        <v>56</v>
      </c>
      <c r="E27" s="15">
        <v>100634.91</v>
      </c>
      <c r="F27" s="15">
        <f t="shared" si="11"/>
        <v>3354.497</v>
      </c>
      <c r="G27" s="15">
        <f t="shared" si="14"/>
        <v>4025.3964</v>
      </c>
      <c r="H27" s="14">
        <f>VLOOKUP(A27,[1]查询时间段分门店销售汇总!$D$1:$L$65536,9,FALSE)</f>
        <v>70688.34</v>
      </c>
      <c r="I27" s="19">
        <f t="shared" si="15"/>
        <v>2827.5336</v>
      </c>
      <c r="J27" s="20">
        <f>VLOOKUP(A$1:A$65537,[2]门店!$A:$I,9,0)</f>
        <v>3800</v>
      </c>
      <c r="K27" s="20">
        <v>3800</v>
      </c>
      <c r="L27" s="20">
        <f t="shared" si="16"/>
        <v>114000</v>
      </c>
      <c r="M27" s="20">
        <f t="shared" si="17"/>
        <v>38361</v>
      </c>
      <c r="N27" s="21">
        <f t="shared" si="18"/>
        <v>0.132807690691033</v>
      </c>
      <c r="O27" s="22" t="s">
        <v>77</v>
      </c>
      <c r="P27" s="14">
        <f>VLOOKUP(A$1:A$65537,[3]查询时间段分门店销售汇总!$A:$I,8,0)</f>
        <v>54.21</v>
      </c>
      <c r="Q27" s="26">
        <f t="shared" si="19"/>
        <v>2102.93303818484</v>
      </c>
      <c r="R27" s="27">
        <f t="shared" si="20"/>
        <v>4028</v>
      </c>
      <c r="S27" s="27">
        <f t="shared" si="6"/>
        <v>120840</v>
      </c>
      <c r="T27" s="27">
        <f t="shared" si="21"/>
        <v>40662.66</v>
      </c>
      <c r="U27" s="28">
        <f t="shared" si="22"/>
        <v>4256</v>
      </c>
      <c r="V27" s="28">
        <f t="shared" si="9"/>
        <v>127680</v>
      </c>
      <c r="W27" s="28">
        <f t="shared" si="23"/>
        <v>42964.32</v>
      </c>
    </row>
    <row r="28" spans="1:23">
      <c r="A28" s="14">
        <v>341</v>
      </c>
      <c r="B28" s="14" t="s">
        <v>78</v>
      </c>
      <c r="C28" s="14">
        <v>235</v>
      </c>
      <c r="D28" s="14" t="s">
        <v>56</v>
      </c>
      <c r="E28" s="15">
        <v>436472.78</v>
      </c>
      <c r="F28" s="15">
        <f t="shared" si="11"/>
        <v>14549.0926666667</v>
      </c>
      <c r="G28" s="15">
        <f t="shared" si="14"/>
        <v>17458.9112</v>
      </c>
      <c r="H28" s="14">
        <f>VLOOKUP(A28,[1]查询时间段分门店销售汇总!$D$1:$L$65536,9,FALSE)</f>
        <v>460141.28</v>
      </c>
      <c r="I28" s="19">
        <f t="shared" si="15"/>
        <v>18405.6512</v>
      </c>
      <c r="J28" s="20">
        <f>VLOOKUP(A$1:A$65537,[2]门店!$A:$I,9,0)</f>
        <v>19400</v>
      </c>
      <c r="K28" s="20">
        <v>19400</v>
      </c>
      <c r="L28" s="20">
        <f t="shared" si="16"/>
        <v>582000</v>
      </c>
      <c r="M28" s="20">
        <f t="shared" si="17"/>
        <v>190488.6</v>
      </c>
      <c r="N28" s="21">
        <f t="shared" si="18"/>
        <v>0.333416484757652</v>
      </c>
      <c r="O28" s="22" t="s">
        <v>79</v>
      </c>
      <c r="P28" s="14">
        <f>VLOOKUP(A$1:A$65537,[3]查询时间段分门店销售汇总!$A:$I,8,0)</f>
        <v>92.55</v>
      </c>
      <c r="Q28" s="26">
        <f t="shared" si="19"/>
        <v>6288.49270664506</v>
      </c>
      <c r="R28" s="27">
        <f t="shared" si="20"/>
        <v>19982</v>
      </c>
      <c r="S28" s="27">
        <f t="shared" si="6"/>
        <v>599460</v>
      </c>
      <c r="T28" s="27">
        <f t="shared" si="21"/>
        <v>196203.258</v>
      </c>
      <c r="U28" s="28">
        <f t="shared" si="22"/>
        <v>20564</v>
      </c>
      <c r="V28" s="28">
        <f t="shared" si="9"/>
        <v>616920</v>
      </c>
      <c r="W28" s="28">
        <f t="shared" si="23"/>
        <v>201917.916</v>
      </c>
    </row>
    <row r="29" spans="1:23">
      <c r="A29" s="14">
        <v>591</v>
      </c>
      <c r="B29" s="14" t="s">
        <v>80</v>
      </c>
      <c r="C29" s="14">
        <v>235</v>
      </c>
      <c r="D29" s="14" t="s">
        <v>56</v>
      </c>
      <c r="E29" s="15">
        <v>125137.51</v>
      </c>
      <c r="F29" s="15">
        <f t="shared" si="11"/>
        <v>4171.25033333333</v>
      </c>
      <c r="G29" s="15">
        <f t="shared" si="14"/>
        <v>5005.5004</v>
      </c>
      <c r="H29" s="14">
        <f>VLOOKUP(A29,[1]查询时间段分门店销售汇总!$D$1:$L$65536,9,FALSE)</f>
        <v>105778.84</v>
      </c>
      <c r="I29" s="19">
        <f t="shared" si="15"/>
        <v>4231.1536</v>
      </c>
      <c r="J29" s="20">
        <f>VLOOKUP(A$1:A$65537,[2]门店!$A:$I,9,0)</f>
        <v>5500</v>
      </c>
      <c r="K29" s="20">
        <v>5000</v>
      </c>
      <c r="L29" s="20">
        <f t="shared" si="16"/>
        <v>150000</v>
      </c>
      <c r="M29" s="20">
        <f t="shared" si="17"/>
        <v>49980</v>
      </c>
      <c r="N29" s="21">
        <f t="shared" si="18"/>
        <v>0.198681354615415</v>
      </c>
      <c r="O29" s="22" t="s">
        <v>81</v>
      </c>
      <c r="P29" s="14">
        <f>VLOOKUP(A$1:A$65537,[3]查询时间段分门店销售汇总!$A:$I,8,0)</f>
        <v>68.61</v>
      </c>
      <c r="Q29" s="26">
        <f t="shared" si="19"/>
        <v>2186.27022299956</v>
      </c>
      <c r="R29" s="27">
        <f t="shared" si="20"/>
        <v>5200</v>
      </c>
      <c r="S29" s="27">
        <f t="shared" si="6"/>
        <v>156000</v>
      </c>
      <c r="T29" s="27">
        <f t="shared" si="21"/>
        <v>51979.2</v>
      </c>
      <c r="U29" s="28">
        <f t="shared" si="22"/>
        <v>5400</v>
      </c>
      <c r="V29" s="28">
        <f t="shared" si="9"/>
        <v>162000</v>
      </c>
      <c r="W29" s="28">
        <f t="shared" si="23"/>
        <v>53978.4</v>
      </c>
    </row>
    <row r="30" spans="1:23">
      <c r="A30" s="14">
        <v>717</v>
      </c>
      <c r="B30" s="14" t="s">
        <v>82</v>
      </c>
      <c r="C30" s="14">
        <v>235</v>
      </c>
      <c r="D30" s="14" t="s">
        <v>56</v>
      </c>
      <c r="E30" s="15">
        <v>118073.73</v>
      </c>
      <c r="F30" s="15">
        <f t="shared" si="11"/>
        <v>3935.791</v>
      </c>
      <c r="G30" s="15">
        <f t="shared" si="14"/>
        <v>4722.9492</v>
      </c>
      <c r="H30" s="14">
        <f>VLOOKUP(A30,[1]查询时间段分门店销售汇总!$D$1:$L$65536,9,FALSE)</f>
        <v>105387.86</v>
      </c>
      <c r="I30" s="19">
        <f t="shared" si="15"/>
        <v>4215.5144</v>
      </c>
      <c r="J30" s="20">
        <f>VLOOKUP(A$1:A$65537,[2]门店!$A:$I,9,0)</f>
        <v>5500</v>
      </c>
      <c r="K30" s="20">
        <v>5500</v>
      </c>
      <c r="L30" s="20">
        <f t="shared" si="16"/>
        <v>165000</v>
      </c>
      <c r="M30" s="20">
        <f t="shared" si="17"/>
        <v>52750.5</v>
      </c>
      <c r="N30" s="21">
        <f t="shared" si="18"/>
        <v>0.397431926644479</v>
      </c>
      <c r="O30" s="22" t="s">
        <v>83</v>
      </c>
      <c r="P30" s="14">
        <f>VLOOKUP(A$1:A$65537,[3]查询时间段分门店销售汇总!$A:$I,8,0)</f>
        <v>58.28</v>
      </c>
      <c r="Q30" s="26">
        <f t="shared" si="19"/>
        <v>2831.15991763898</v>
      </c>
      <c r="R30" s="27">
        <f t="shared" si="20"/>
        <v>5720</v>
      </c>
      <c r="S30" s="27">
        <f t="shared" si="6"/>
        <v>171600</v>
      </c>
      <c r="T30" s="27">
        <f t="shared" si="21"/>
        <v>54860.52</v>
      </c>
      <c r="U30" s="28">
        <f t="shared" si="22"/>
        <v>5940</v>
      </c>
      <c r="V30" s="28">
        <f t="shared" si="9"/>
        <v>178200</v>
      </c>
      <c r="W30" s="28">
        <f t="shared" si="23"/>
        <v>56970.54</v>
      </c>
    </row>
    <row r="31" spans="1:23">
      <c r="A31" s="14">
        <v>514</v>
      </c>
      <c r="B31" s="14" t="s">
        <v>84</v>
      </c>
      <c r="C31" s="14">
        <v>235</v>
      </c>
      <c r="D31" s="14" t="s">
        <v>56</v>
      </c>
      <c r="E31" s="15">
        <v>234313.77</v>
      </c>
      <c r="F31" s="15">
        <f t="shared" si="11"/>
        <v>7810.459</v>
      </c>
      <c r="G31" s="15">
        <f t="shared" si="14"/>
        <v>9372.5508</v>
      </c>
      <c r="H31" s="14">
        <f>VLOOKUP(A31,[1]查询时间段分门店销售汇总!$D$1:$L$65536,9,FALSE)</f>
        <v>197134.94</v>
      </c>
      <c r="I31" s="19">
        <f t="shared" si="15"/>
        <v>7885.3976</v>
      </c>
      <c r="J31" s="20">
        <f>VLOOKUP(A$1:A$65537,[2]门店!$A:$I,9,0)</f>
        <v>9400</v>
      </c>
      <c r="K31" s="20">
        <v>9000</v>
      </c>
      <c r="L31" s="20">
        <f t="shared" si="16"/>
        <v>270000</v>
      </c>
      <c r="M31" s="20">
        <f t="shared" si="17"/>
        <v>89829</v>
      </c>
      <c r="N31" s="21">
        <f t="shared" si="18"/>
        <v>0.152301036341142</v>
      </c>
      <c r="O31" s="22" t="s">
        <v>85</v>
      </c>
      <c r="P31" s="14">
        <f>VLOOKUP(A$1:A$65537,[3]查询时间段分门店销售汇总!$A:$I,8,0)</f>
        <v>61.52</v>
      </c>
      <c r="Q31" s="26">
        <f t="shared" si="19"/>
        <v>4388.8166449935</v>
      </c>
      <c r="R31" s="27">
        <f t="shared" si="20"/>
        <v>9360</v>
      </c>
      <c r="S31" s="27">
        <f t="shared" si="6"/>
        <v>280800</v>
      </c>
      <c r="T31" s="27">
        <f t="shared" si="21"/>
        <v>93422.16</v>
      </c>
      <c r="U31" s="28">
        <f t="shared" si="22"/>
        <v>9720</v>
      </c>
      <c r="V31" s="28">
        <f t="shared" si="9"/>
        <v>291600</v>
      </c>
      <c r="W31" s="28">
        <f t="shared" si="23"/>
        <v>97015.32</v>
      </c>
    </row>
    <row r="32" spans="1:23">
      <c r="A32" s="14">
        <v>517</v>
      </c>
      <c r="B32" s="14" t="s">
        <v>86</v>
      </c>
      <c r="C32" s="14">
        <v>23</v>
      </c>
      <c r="D32" s="14" t="s">
        <v>87</v>
      </c>
      <c r="E32" s="15">
        <v>501660.3</v>
      </c>
      <c r="F32" s="15">
        <f t="shared" si="11"/>
        <v>16722.01</v>
      </c>
      <c r="G32" s="15">
        <f t="shared" ref="G32:G49" si="24">F32*1.2</f>
        <v>20066.412</v>
      </c>
      <c r="H32" s="14">
        <f>VLOOKUP(A32,[1]查询时间段分门店销售汇总!$D$1:$L$65536,9,FALSE)</f>
        <v>559247.45</v>
      </c>
      <c r="I32" s="19">
        <f t="shared" ref="I32:I49" si="25">H32/25</f>
        <v>22369.898</v>
      </c>
      <c r="J32" s="20">
        <f>VLOOKUP(A$1:A$65537,[2]门店!$A:$I,9,0)</f>
        <v>16500</v>
      </c>
      <c r="K32" s="20">
        <v>18000</v>
      </c>
      <c r="L32" s="20">
        <f t="shared" ref="L32:L49" si="26">K32*30</f>
        <v>540000</v>
      </c>
      <c r="M32" s="20">
        <f t="shared" ref="M32:M49" si="27">L32*O32</f>
        <v>140886</v>
      </c>
      <c r="N32" s="21">
        <f t="shared" ref="N32:N34" si="28">(K32-F32)/F32</f>
        <v>0.0764256210826331</v>
      </c>
      <c r="O32" s="22" t="s">
        <v>88</v>
      </c>
      <c r="P32" s="14">
        <f>VLOOKUP(A$1:A$65537,[3]查询时间段分门店销售汇总!$A:$I,8,0)</f>
        <v>84.78</v>
      </c>
      <c r="Q32" s="26">
        <f t="shared" ref="Q32:Q49" si="29">L32/P32</f>
        <v>6369.42675159236</v>
      </c>
      <c r="R32" s="27">
        <f t="shared" ref="R32:R49" si="30">IF($K32&lt;=4000,$K32*1.06,IF($K32&lt;=10000,$K32*1.04,$K32*1.03))</f>
        <v>18540</v>
      </c>
      <c r="S32" s="27">
        <f t="shared" ref="S32:S68" si="31">R32*30</f>
        <v>556200</v>
      </c>
      <c r="T32" s="27">
        <f t="shared" ref="T32:T49" si="32">S32*O32</f>
        <v>145112.58</v>
      </c>
      <c r="U32" s="28">
        <f t="shared" ref="U32:U49" si="33">IF($K32&lt;=4000,$K32*1.12,IF($K32&lt;=10000,$K32*1.08,$K32*1.06))</f>
        <v>19080</v>
      </c>
      <c r="V32" s="28">
        <f t="shared" ref="V32:V68" si="34">U32*30</f>
        <v>572400</v>
      </c>
      <c r="W32" s="28">
        <f t="shared" ref="W32:W49" si="35">V32*O32</f>
        <v>149339.16</v>
      </c>
    </row>
    <row r="33" spans="1:23">
      <c r="A33" s="14">
        <v>747</v>
      </c>
      <c r="B33" s="14" t="s">
        <v>89</v>
      </c>
      <c r="C33" s="14">
        <v>23</v>
      </c>
      <c r="D33" s="14" t="s">
        <v>87</v>
      </c>
      <c r="E33" s="15">
        <v>100913.7</v>
      </c>
      <c r="F33" s="15">
        <f t="shared" si="11"/>
        <v>3363.79</v>
      </c>
      <c r="G33" s="15">
        <f t="shared" si="24"/>
        <v>4036.548</v>
      </c>
      <c r="H33" s="14">
        <f>VLOOKUP(A33,[1]查询时间段分门店销售汇总!$D$1:$L$65536,9,FALSE)</f>
        <v>169991.91</v>
      </c>
      <c r="I33" s="19">
        <f t="shared" si="25"/>
        <v>6799.6764</v>
      </c>
      <c r="J33" s="20">
        <f>VLOOKUP(A$1:A$65537,[2]门店!$A:$I,9,0)</f>
        <v>5100</v>
      </c>
      <c r="K33" s="20">
        <v>5600</v>
      </c>
      <c r="L33" s="20">
        <f t="shared" si="26"/>
        <v>168000</v>
      </c>
      <c r="M33" s="20">
        <f t="shared" si="27"/>
        <v>49744.8</v>
      </c>
      <c r="N33" s="21">
        <f t="shared" si="28"/>
        <v>0.664788824510448</v>
      </c>
      <c r="O33" s="22" t="s">
        <v>90</v>
      </c>
      <c r="P33" s="14">
        <f>VLOOKUP(A$1:A$65537,[3]查询时间段分门店销售汇总!$A:$I,8,0)</f>
        <v>90.63</v>
      </c>
      <c r="Q33" s="26">
        <f t="shared" si="29"/>
        <v>1853.69083085071</v>
      </c>
      <c r="R33" s="27">
        <f t="shared" si="30"/>
        <v>5824</v>
      </c>
      <c r="S33" s="27">
        <f t="shared" si="31"/>
        <v>174720</v>
      </c>
      <c r="T33" s="27">
        <f t="shared" si="32"/>
        <v>51734.592</v>
      </c>
      <c r="U33" s="28">
        <f t="shared" si="33"/>
        <v>6048</v>
      </c>
      <c r="V33" s="28">
        <f t="shared" si="34"/>
        <v>181440</v>
      </c>
      <c r="W33" s="28">
        <f t="shared" si="35"/>
        <v>53724.384</v>
      </c>
    </row>
    <row r="34" spans="1:23">
      <c r="A34" s="14">
        <v>373</v>
      </c>
      <c r="B34" s="14" t="s">
        <v>91</v>
      </c>
      <c r="C34" s="14">
        <v>23</v>
      </c>
      <c r="D34" s="14" t="s">
        <v>87</v>
      </c>
      <c r="E34" s="15">
        <v>208706.13</v>
      </c>
      <c r="F34" s="15">
        <f t="shared" si="11"/>
        <v>6956.871</v>
      </c>
      <c r="G34" s="15">
        <f t="shared" si="24"/>
        <v>8348.2452</v>
      </c>
      <c r="H34" s="14">
        <f>VLOOKUP(A34,[1]查询时间段分门店销售汇总!$D$1:$L$65536,9,FALSE)</f>
        <v>215620.88</v>
      </c>
      <c r="I34" s="19">
        <f t="shared" si="25"/>
        <v>8624.8352</v>
      </c>
      <c r="J34" s="20">
        <f>VLOOKUP(A$1:A$65537,[2]门店!$A:$I,9,0)</f>
        <v>8100</v>
      </c>
      <c r="K34" s="20">
        <v>8100</v>
      </c>
      <c r="L34" s="20">
        <f t="shared" si="26"/>
        <v>243000</v>
      </c>
      <c r="M34" s="20">
        <f t="shared" si="27"/>
        <v>72948.6</v>
      </c>
      <c r="N34" s="21">
        <f t="shared" si="28"/>
        <v>0.164316544032511</v>
      </c>
      <c r="O34" s="22" t="s">
        <v>92</v>
      </c>
      <c r="P34" s="14">
        <f>VLOOKUP(A$1:A$65537,[3]查询时间段分门店销售汇总!$A:$I,8,0)</f>
        <v>76.53</v>
      </c>
      <c r="Q34" s="26">
        <f t="shared" si="29"/>
        <v>3175.22540180321</v>
      </c>
      <c r="R34" s="27">
        <f t="shared" si="30"/>
        <v>8424</v>
      </c>
      <c r="S34" s="27">
        <f t="shared" si="31"/>
        <v>252720</v>
      </c>
      <c r="T34" s="27">
        <f t="shared" si="32"/>
        <v>75866.544</v>
      </c>
      <c r="U34" s="28">
        <f t="shared" si="33"/>
        <v>8748</v>
      </c>
      <c r="V34" s="28">
        <f t="shared" si="34"/>
        <v>262440</v>
      </c>
      <c r="W34" s="28">
        <f t="shared" si="35"/>
        <v>78784.488</v>
      </c>
    </row>
    <row r="35" spans="1:23">
      <c r="A35" s="14">
        <v>102479</v>
      </c>
      <c r="B35" s="14" t="s">
        <v>93</v>
      </c>
      <c r="C35" s="14">
        <v>23</v>
      </c>
      <c r="D35" s="14" t="s">
        <v>87</v>
      </c>
      <c r="E35" s="15">
        <v>0</v>
      </c>
      <c r="F35" s="15">
        <f t="shared" ref="F35:F66" si="36">E35/30</f>
        <v>0</v>
      </c>
      <c r="G35" s="15">
        <f t="shared" si="24"/>
        <v>0</v>
      </c>
      <c r="H35" s="14">
        <f>VLOOKUP(A35,[1]查询时间段分门店销售汇总!$D$1:$L$65536,9,FALSE)</f>
        <v>52196.81</v>
      </c>
      <c r="I35" s="19">
        <f t="shared" si="25"/>
        <v>2087.8724</v>
      </c>
      <c r="J35" s="20">
        <v>2000</v>
      </c>
      <c r="K35" s="20">
        <v>2000</v>
      </c>
      <c r="L35" s="20">
        <f t="shared" si="26"/>
        <v>60000</v>
      </c>
      <c r="M35" s="20">
        <f t="shared" si="27"/>
        <v>21444</v>
      </c>
      <c r="N35" s="21"/>
      <c r="O35" s="22" t="s">
        <v>94</v>
      </c>
      <c r="P35" s="14">
        <f>VLOOKUP(A$1:A$65537,[3]查询时间段分门店销售汇总!$A:$I,8,0)</f>
        <v>36.54</v>
      </c>
      <c r="Q35" s="26">
        <f t="shared" si="29"/>
        <v>1642.03612479475</v>
      </c>
      <c r="R35" s="27">
        <f t="shared" si="30"/>
        <v>2120</v>
      </c>
      <c r="S35" s="27">
        <f t="shared" si="31"/>
        <v>63600</v>
      </c>
      <c r="T35" s="27">
        <f t="shared" si="32"/>
        <v>22730.64</v>
      </c>
      <c r="U35" s="28">
        <f t="shared" si="33"/>
        <v>2240</v>
      </c>
      <c r="V35" s="28">
        <f t="shared" si="34"/>
        <v>67200</v>
      </c>
      <c r="W35" s="28">
        <f t="shared" si="35"/>
        <v>24017.28</v>
      </c>
    </row>
    <row r="36" spans="1:23">
      <c r="A36" s="14">
        <v>744</v>
      </c>
      <c r="B36" s="14" t="s">
        <v>95</v>
      </c>
      <c r="C36" s="14">
        <v>23</v>
      </c>
      <c r="D36" s="14" t="s">
        <v>87</v>
      </c>
      <c r="E36" s="15">
        <v>212142.54</v>
      </c>
      <c r="F36" s="15">
        <f t="shared" si="36"/>
        <v>7071.418</v>
      </c>
      <c r="G36" s="15">
        <f t="shared" si="24"/>
        <v>8485.7016</v>
      </c>
      <c r="H36" s="14">
        <f>VLOOKUP(A36,[1]查询时间段分门店销售汇总!$D$1:$L$65536,9,FALSE)</f>
        <v>183856.08</v>
      </c>
      <c r="I36" s="19">
        <f t="shared" si="25"/>
        <v>7354.2432</v>
      </c>
      <c r="J36" s="20">
        <f>VLOOKUP(A$1:A$65537,[2]门店!$A:$I,9,0)</f>
        <v>7400</v>
      </c>
      <c r="K36" s="20">
        <v>7400</v>
      </c>
      <c r="L36" s="20">
        <f t="shared" si="26"/>
        <v>222000</v>
      </c>
      <c r="M36" s="20">
        <f t="shared" si="27"/>
        <v>60028.8</v>
      </c>
      <c r="N36" s="21">
        <f t="shared" ref="N36:N49" si="37">(K36-F36)/F36</f>
        <v>0.0464662108787798</v>
      </c>
      <c r="O36" s="22" t="s">
        <v>96</v>
      </c>
      <c r="P36" s="14">
        <f>VLOOKUP(A$1:A$65537,[3]查询时间段分门店销售汇总!$A:$I,8,0)</f>
        <v>69.9</v>
      </c>
      <c r="Q36" s="26">
        <f t="shared" si="29"/>
        <v>3175.96566523605</v>
      </c>
      <c r="R36" s="27">
        <f t="shared" si="30"/>
        <v>7696</v>
      </c>
      <c r="S36" s="27">
        <f t="shared" si="31"/>
        <v>230880</v>
      </c>
      <c r="T36" s="27">
        <f t="shared" si="32"/>
        <v>62429.952</v>
      </c>
      <c r="U36" s="28">
        <f t="shared" si="33"/>
        <v>7992</v>
      </c>
      <c r="V36" s="28">
        <f t="shared" si="34"/>
        <v>239760</v>
      </c>
      <c r="W36" s="28">
        <f t="shared" si="35"/>
        <v>64831.104</v>
      </c>
    </row>
    <row r="37" spans="1:23">
      <c r="A37" s="14">
        <v>102478</v>
      </c>
      <c r="B37" s="14" t="s">
        <v>97</v>
      </c>
      <c r="C37" s="14">
        <v>23</v>
      </c>
      <c r="D37" s="14" t="s">
        <v>87</v>
      </c>
      <c r="E37" s="15">
        <v>0</v>
      </c>
      <c r="F37" s="15">
        <f t="shared" si="36"/>
        <v>0</v>
      </c>
      <c r="G37" s="15">
        <f t="shared" si="24"/>
        <v>0</v>
      </c>
      <c r="H37" s="14">
        <f>VLOOKUP(A37,[1]查询时间段分门店销售汇总!$D$1:$L$65536,9,FALSE)</f>
        <v>28154.87</v>
      </c>
      <c r="I37" s="19">
        <f t="shared" si="25"/>
        <v>1126.1948</v>
      </c>
      <c r="J37" s="20">
        <v>1200</v>
      </c>
      <c r="K37" s="20">
        <v>1200</v>
      </c>
      <c r="L37" s="20">
        <f t="shared" si="26"/>
        <v>36000</v>
      </c>
      <c r="M37" s="20">
        <f t="shared" si="27"/>
        <v>11304</v>
      </c>
      <c r="N37" s="21"/>
      <c r="O37" s="22" t="s">
        <v>98</v>
      </c>
      <c r="P37" s="14">
        <f>VLOOKUP(A$1:A$65537,[3]查询时间段分门店销售汇总!$A:$I,8,0)</f>
        <v>43.17</v>
      </c>
      <c r="Q37" s="26">
        <f t="shared" si="29"/>
        <v>833.912439193885</v>
      </c>
      <c r="R37" s="27">
        <f t="shared" si="30"/>
        <v>1272</v>
      </c>
      <c r="S37" s="27">
        <f t="shared" si="31"/>
        <v>38160</v>
      </c>
      <c r="T37" s="27">
        <f t="shared" si="32"/>
        <v>11982.24</v>
      </c>
      <c r="U37" s="28">
        <f t="shared" si="33"/>
        <v>1344</v>
      </c>
      <c r="V37" s="28">
        <f t="shared" si="34"/>
        <v>40320</v>
      </c>
      <c r="W37" s="28">
        <f t="shared" si="35"/>
        <v>12660.48</v>
      </c>
    </row>
    <row r="38" spans="1:23">
      <c r="A38" s="14">
        <v>578</v>
      </c>
      <c r="B38" s="14" t="s">
        <v>99</v>
      </c>
      <c r="C38" s="14">
        <v>23</v>
      </c>
      <c r="D38" s="14" t="s">
        <v>87</v>
      </c>
      <c r="E38" s="15">
        <v>187706.54</v>
      </c>
      <c r="F38" s="15">
        <f t="shared" si="36"/>
        <v>6256.88466666667</v>
      </c>
      <c r="G38" s="15">
        <f t="shared" si="24"/>
        <v>7508.2616</v>
      </c>
      <c r="H38" s="14">
        <f>VLOOKUP(A38,[1]查询时间段分门店销售汇总!$D$1:$L$65536,9,FALSE)</f>
        <v>177733.77</v>
      </c>
      <c r="I38" s="19">
        <f t="shared" si="25"/>
        <v>7109.3508</v>
      </c>
      <c r="J38" s="20">
        <f>VLOOKUP(A$1:A$65537,[2]门店!$A:$I,9,0)</f>
        <v>7200</v>
      </c>
      <c r="K38" s="20">
        <v>7200</v>
      </c>
      <c r="L38" s="20">
        <f t="shared" si="26"/>
        <v>216000</v>
      </c>
      <c r="M38" s="20">
        <f t="shared" si="27"/>
        <v>76874.4</v>
      </c>
      <c r="N38" s="21">
        <f t="shared" si="37"/>
        <v>0.150732414544533</v>
      </c>
      <c r="O38" s="22" t="s">
        <v>100</v>
      </c>
      <c r="P38" s="14">
        <f>VLOOKUP(A$1:A$65537,[3]查询时间段分门店销售汇总!$A:$I,8,0)</f>
        <v>62.52</v>
      </c>
      <c r="Q38" s="26">
        <f t="shared" si="29"/>
        <v>3454.89443378119</v>
      </c>
      <c r="R38" s="27">
        <f t="shared" si="30"/>
        <v>7488</v>
      </c>
      <c r="S38" s="27">
        <f t="shared" si="31"/>
        <v>224640</v>
      </c>
      <c r="T38" s="27">
        <f t="shared" si="32"/>
        <v>79949.376</v>
      </c>
      <c r="U38" s="28">
        <f t="shared" si="33"/>
        <v>7776</v>
      </c>
      <c r="V38" s="28">
        <f t="shared" si="34"/>
        <v>233280</v>
      </c>
      <c r="W38" s="28">
        <f t="shared" si="35"/>
        <v>83024.352</v>
      </c>
    </row>
    <row r="39" spans="1:23">
      <c r="A39" s="14">
        <v>723</v>
      </c>
      <c r="B39" s="14" t="s">
        <v>101</v>
      </c>
      <c r="C39" s="14">
        <v>23</v>
      </c>
      <c r="D39" s="14" t="s">
        <v>87</v>
      </c>
      <c r="E39" s="15">
        <v>95409.63</v>
      </c>
      <c r="F39" s="15">
        <f t="shared" si="36"/>
        <v>3180.321</v>
      </c>
      <c r="G39" s="15">
        <f t="shared" si="24"/>
        <v>3816.3852</v>
      </c>
      <c r="H39" s="14">
        <f>VLOOKUP(A39,[1]查询时间段分门店销售汇总!$D$1:$L$65536,9,FALSE)</f>
        <v>90310.97</v>
      </c>
      <c r="I39" s="19">
        <f t="shared" si="25"/>
        <v>3612.4388</v>
      </c>
      <c r="J39" s="20">
        <f>VLOOKUP(A$1:A$65537,[2]门店!$A:$I,9,0)</f>
        <v>3800</v>
      </c>
      <c r="K39" s="20">
        <v>3800</v>
      </c>
      <c r="L39" s="20">
        <f t="shared" si="26"/>
        <v>114000</v>
      </c>
      <c r="M39" s="20">
        <f t="shared" si="27"/>
        <v>36286.2</v>
      </c>
      <c r="N39" s="21">
        <f t="shared" si="37"/>
        <v>0.194847941449935</v>
      </c>
      <c r="O39" s="22" t="s">
        <v>102</v>
      </c>
      <c r="P39" s="14">
        <f>VLOOKUP(A$1:A$65537,[3]查询时间段分门店销售汇总!$A:$I,8,0)</f>
        <v>59.34</v>
      </c>
      <c r="Q39" s="26">
        <f t="shared" si="29"/>
        <v>1921.1324570273</v>
      </c>
      <c r="R39" s="27">
        <f t="shared" si="30"/>
        <v>4028</v>
      </c>
      <c r="S39" s="27">
        <f t="shared" si="31"/>
        <v>120840</v>
      </c>
      <c r="T39" s="27">
        <f t="shared" si="32"/>
        <v>38463.372</v>
      </c>
      <c r="U39" s="28">
        <f t="shared" si="33"/>
        <v>4256</v>
      </c>
      <c r="V39" s="28">
        <f t="shared" si="34"/>
        <v>127680</v>
      </c>
      <c r="W39" s="28">
        <f t="shared" si="35"/>
        <v>40640.544</v>
      </c>
    </row>
    <row r="40" spans="1:23">
      <c r="A40" s="14">
        <v>391</v>
      </c>
      <c r="B40" s="14" t="s">
        <v>103</v>
      </c>
      <c r="C40" s="14">
        <v>23</v>
      </c>
      <c r="D40" s="14" t="s">
        <v>87</v>
      </c>
      <c r="E40" s="15">
        <v>189083.49</v>
      </c>
      <c r="F40" s="15">
        <f t="shared" si="36"/>
        <v>6302.783</v>
      </c>
      <c r="G40" s="15">
        <f t="shared" si="24"/>
        <v>7563.3396</v>
      </c>
      <c r="H40" s="14">
        <f>VLOOKUP(A40,[1]查询时间段分门店销售汇总!$D$1:$L$65536,9,FALSE)</f>
        <v>162430.96</v>
      </c>
      <c r="I40" s="19">
        <f t="shared" si="25"/>
        <v>6497.2384</v>
      </c>
      <c r="J40" s="20">
        <f>VLOOKUP(A$1:A$65537,[2]门店!$A:$I,9,0)</f>
        <v>6700</v>
      </c>
      <c r="K40" s="20">
        <v>6700</v>
      </c>
      <c r="L40" s="20">
        <f t="shared" si="26"/>
        <v>201000</v>
      </c>
      <c r="M40" s="20">
        <f t="shared" si="27"/>
        <v>65847.6</v>
      </c>
      <c r="N40" s="21">
        <f t="shared" si="37"/>
        <v>0.0630224775309575</v>
      </c>
      <c r="O40" s="22" t="s">
        <v>104</v>
      </c>
      <c r="P40" s="14">
        <f>VLOOKUP(A$1:A$65537,[3]查询时间段分门店销售汇总!$A:$I,8,0)</f>
        <v>76.28</v>
      </c>
      <c r="Q40" s="26">
        <f t="shared" si="29"/>
        <v>2635.02884111169</v>
      </c>
      <c r="R40" s="27">
        <f t="shared" si="30"/>
        <v>6968</v>
      </c>
      <c r="S40" s="27">
        <f t="shared" si="31"/>
        <v>209040</v>
      </c>
      <c r="T40" s="27">
        <f t="shared" si="32"/>
        <v>68481.504</v>
      </c>
      <c r="U40" s="28">
        <f t="shared" si="33"/>
        <v>7236</v>
      </c>
      <c r="V40" s="28">
        <f t="shared" si="34"/>
        <v>217080</v>
      </c>
      <c r="W40" s="28">
        <f t="shared" si="35"/>
        <v>71115.408</v>
      </c>
    </row>
    <row r="41" spans="1:23">
      <c r="A41" s="14">
        <v>349</v>
      </c>
      <c r="B41" s="14" t="s">
        <v>105</v>
      </c>
      <c r="C41" s="14">
        <v>23</v>
      </c>
      <c r="D41" s="14" t="s">
        <v>87</v>
      </c>
      <c r="E41" s="15">
        <v>41135.12</v>
      </c>
      <c r="F41" s="15">
        <f t="shared" si="36"/>
        <v>1371.17066666667</v>
      </c>
      <c r="G41" s="15">
        <f t="shared" si="24"/>
        <v>1645.4048</v>
      </c>
      <c r="H41" s="14">
        <f>VLOOKUP(A41,[1]查询时间段分门店销售汇总!$D$1:$L$65536,9,FALSE)</f>
        <v>149814.07</v>
      </c>
      <c r="I41" s="19">
        <f t="shared" si="25"/>
        <v>5992.5628</v>
      </c>
      <c r="J41" s="20">
        <f>VLOOKUP(A$1:A$65537,[2]门店!$A:$I,9,0)</f>
        <v>6200</v>
      </c>
      <c r="K41" s="20">
        <v>6200</v>
      </c>
      <c r="L41" s="20">
        <f t="shared" si="26"/>
        <v>186000</v>
      </c>
      <c r="M41" s="20">
        <f t="shared" si="27"/>
        <v>65806.8</v>
      </c>
      <c r="N41" s="21">
        <f t="shared" si="37"/>
        <v>3.52168366106626</v>
      </c>
      <c r="O41" s="22" t="s">
        <v>106</v>
      </c>
      <c r="P41" s="14">
        <f>VLOOKUP(A$1:A$65537,[3]查询时间段分门店销售汇总!$A:$I,8,0)</f>
        <v>61.49</v>
      </c>
      <c r="Q41" s="26">
        <f t="shared" si="29"/>
        <v>3024.88209464954</v>
      </c>
      <c r="R41" s="27">
        <f t="shared" si="30"/>
        <v>6448</v>
      </c>
      <c r="S41" s="27">
        <f t="shared" si="31"/>
        <v>193440</v>
      </c>
      <c r="T41" s="27">
        <f t="shared" si="32"/>
        <v>68439.072</v>
      </c>
      <c r="U41" s="28">
        <f t="shared" si="33"/>
        <v>6696</v>
      </c>
      <c r="V41" s="28">
        <f t="shared" si="34"/>
        <v>200880</v>
      </c>
      <c r="W41" s="28">
        <f t="shared" si="35"/>
        <v>71071.344</v>
      </c>
    </row>
    <row r="42" spans="1:23">
      <c r="A42" s="14">
        <v>511</v>
      </c>
      <c r="B42" s="14" t="s">
        <v>107</v>
      </c>
      <c r="C42" s="14">
        <v>23</v>
      </c>
      <c r="D42" s="14" t="s">
        <v>87</v>
      </c>
      <c r="E42" s="15">
        <v>147749.6</v>
      </c>
      <c r="F42" s="15">
        <f t="shared" si="36"/>
        <v>4924.98666666667</v>
      </c>
      <c r="G42" s="15">
        <f t="shared" si="24"/>
        <v>5909.984</v>
      </c>
      <c r="H42" s="14">
        <f>VLOOKUP(A42,[1]查询时间段分门店销售汇总!$D$1:$L$65536,9,FALSE)</f>
        <v>137384.32</v>
      </c>
      <c r="I42" s="19">
        <f t="shared" si="25"/>
        <v>5495.3728</v>
      </c>
      <c r="J42" s="20">
        <f>VLOOKUP(A$1:A$65537,[2]门店!$A:$I,9,0)</f>
        <v>5800</v>
      </c>
      <c r="K42" s="20">
        <v>5800</v>
      </c>
      <c r="L42" s="20">
        <f t="shared" si="26"/>
        <v>174000</v>
      </c>
      <c r="M42" s="20">
        <f t="shared" si="27"/>
        <v>55488.6</v>
      </c>
      <c r="N42" s="21">
        <f t="shared" si="37"/>
        <v>0.177668162891812</v>
      </c>
      <c r="O42" s="22" t="s">
        <v>108</v>
      </c>
      <c r="P42" s="14">
        <f>VLOOKUP(A$1:A$65537,[3]查询时间段分门店销售汇总!$A:$I,8,0)</f>
        <v>66.56</v>
      </c>
      <c r="Q42" s="26">
        <f t="shared" si="29"/>
        <v>2614.18269230769</v>
      </c>
      <c r="R42" s="27">
        <f t="shared" si="30"/>
        <v>6032</v>
      </c>
      <c r="S42" s="27">
        <f t="shared" si="31"/>
        <v>180960</v>
      </c>
      <c r="T42" s="27">
        <f t="shared" si="32"/>
        <v>57708.144</v>
      </c>
      <c r="U42" s="28">
        <f t="shared" si="33"/>
        <v>6264</v>
      </c>
      <c r="V42" s="28">
        <f t="shared" si="34"/>
        <v>187920</v>
      </c>
      <c r="W42" s="28">
        <f t="shared" si="35"/>
        <v>59927.688</v>
      </c>
    </row>
    <row r="43" spans="1:23">
      <c r="A43" s="14">
        <v>718</v>
      </c>
      <c r="B43" s="14" t="s">
        <v>109</v>
      </c>
      <c r="C43" s="14">
        <v>23</v>
      </c>
      <c r="D43" s="14" t="s">
        <v>87</v>
      </c>
      <c r="E43" s="15">
        <v>83576.72</v>
      </c>
      <c r="F43" s="15">
        <f t="shared" si="36"/>
        <v>2785.89066666667</v>
      </c>
      <c r="G43" s="15">
        <f t="shared" si="24"/>
        <v>3343.0688</v>
      </c>
      <c r="H43" s="14">
        <f>VLOOKUP(A43,[1]查询时间段分门店销售汇总!$D$1:$L$65536,9,FALSE)</f>
        <v>64153.38</v>
      </c>
      <c r="I43" s="19">
        <f t="shared" si="25"/>
        <v>2566.1352</v>
      </c>
      <c r="J43" s="20">
        <f>VLOOKUP(A$1:A$65537,[2]门店!$A:$I,9,0)</f>
        <v>3000</v>
      </c>
      <c r="K43" s="20">
        <v>3000</v>
      </c>
      <c r="L43" s="20">
        <f t="shared" si="26"/>
        <v>90000</v>
      </c>
      <c r="M43" s="20">
        <f t="shared" si="27"/>
        <v>24363</v>
      </c>
      <c r="N43" s="21">
        <f t="shared" si="37"/>
        <v>0.0768548945208666</v>
      </c>
      <c r="O43" s="22" t="s">
        <v>110</v>
      </c>
      <c r="P43" s="14">
        <f>VLOOKUP(A$1:A$65537,[3]查询时间段分门店销售汇总!$A:$I,8,0)</f>
        <v>82.86</v>
      </c>
      <c r="Q43" s="26">
        <f t="shared" si="29"/>
        <v>1086.16944243302</v>
      </c>
      <c r="R43" s="27">
        <f t="shared" si="30"/>
        <v>3180</v>
      </c>
      <c r="S43" s="27">
        <f t="shared" si="31"/>
        <v>95400</v>
      </c>
      <c r="T43" s="27">
        <f t="shared" si="32"/>
        <v>25824.78</v>
      </c>
      <c r="U43" s="28">
        <f t="shared" si="33"/>
        <v>3360</v>
      </c>
      <c r="V43" s="28">
        <f t="shared" si="34"/>
        <v>100800</v>
      </c>
      <c r="W43" s="28">
        <f t="shared" si="35"/>
        <v>27286.56</v>
      </c>
    </row>
    <row r="44" spans="1:23">
      <c r="A44" s="14">
        <v>572</v>
      </c>
      <c r="B44" s="14" t="s">
        <v>111</v>
      </c>
      <c r="C44" s="14">
        <v>23</v>
      </c>
      <c r="D44" s="14" t="s">
        <v>87</v>
      </c>
      <c r="E44" s="15">
        <v>142526.86</v>
      </c>
      <c r="F44" s="15">
        <f t="shared" si="36"/>
        <v>4750.89533333333</v>
      </c>
      <c r="G44" s="15">
        <f t="shared" si="24"/>
        <v>5701.0744</v>
      </c>
      <c r="H44" s="14">
        <f>VLOOKUP(A44,[1]查询时间段分门店销售汇总!$D$1:$L$65536,9,FALSE)</f>
        <v>134009.77</v>
      </c>
      <c r="I44" s="19">
        <f t="shared" si="25"/>
        <v>5360.3908</v>
      </c>
      <c r="J44" s="20">
        <f>VLOOKUP(A$1:A$65537,[2]门店!$A:$I,9,0)</f>
        <v>5900</v>
      </c>
      <c r="K44" s="20">
        <v>5900</v>
      </c>
      <c r="L44" s="20">
        <f t="shared" si="26"/>
        <v>177000</v>
      </c>
      <c r="M44" s="20">
        <f t="shared" si="27"/>
        <v>55560.3</v>
      </c>
      <c r="N44" s="21">
        <f t="shared" si="37"/>
        <v>0.24187118133382</v>
      </c>
      <c r="O44" s="22" t="s">
        <v>112</v>
      </c>
      <c r="P44" s="14">
        <f>VLOOKUP(A$1:A$65537,[3]查询时间段分门店销售汇总!$A:$I,8,0)</f>
        <v>83.24</v>
      </c>
      <c r="Q44" s="26">
        <f t="shared" si="29"/>
        <v>2126.38154733301</v>
      </c>
      <c r="R44" s="27">
        <f t="shared" si="30"/>
        <v>6136</v>
      </c>
      <c r="S44" s="27">
        <f t="shared" si="31"/>
        <v>184080</v>
      </c>
      <c r="T44" s="27">
        <f t="shared" si="32"/>
        <v>57782.712</v>
      </c>
      <c r="U44" s="28">
        <f t="shared" si="33"/>
        <v>6372</v>
      </c>
      <c r="V44" s="28">
        <f t="shared" si="34"/>
        <v>191160</v>
      </c>
      <c r="W44" s="28">
        <f t="shared" si="35"/>
        <v>60005.124</v>
      </c>
    </row>
    <row r="45" spans="1:23">
      <c r="A45" s="14">
        <v>742</v>
      </c>
      <c r="B45" s="14" t="s">
        <v>113</v>
      </c>
      <c r="C45" s="14">
        <v>23</v>
      </c>
      <c r="D45" s="14" t="s">
        <v>87</v>
      </c>
      <c r="E45" s="15">
        <v>256895.56</v>
      </c>
      <c r="F45" s="15">
        <f t="shared" si="36"/>
        <v>8563.18533333333</v>
      </c>
      <c r="G45" s="15">
        <f t="shared" si="24"/>
        <v>10275.8224</v>
      </c>
      <c r="H45" s="14">
        <f>VLOOKUP(A45,[1]查询时间段分门店销售汇总!$D$1:$L$65536,9,FALSE)</f>
        <v>201393.51</v>
      </c>
      <c r="I45" s="19">
        <f t="shared" si="25"/>
        <v>8055.7404</v>
      </c>
      <c r="J45" s="20">
        <f>VLOOKUP(A$1:A$65537,[2]门店!$A:$I,9,0)</f>
        <v>8800</v>
      </c>
      <c r="K45" s="20">
        <v>8800</v>
      </c>
      <c r="L45" s="20">
        <f t="shared" si="26"/>
        <v>264000</v>
      </c>
      <c r="M45" s="20">
        <f t="shared" si="27"/>
        <v>72336</v>
      </c>
      <c r="N45" s="21">
        <f t="shared" si="37"/>
        <v>0.0276549738734294</v>
      </c>
      <c r="O45" s="22" t="s">
        <v>114</v>
      </c>
      <c r="P45" s="14">
        <f>VLOOKUP(A$1:A$65537,[3]查询时间段分门店销售汇总!$A:$I,8,0)</f>
        <v>97.83</v>
      </c>
      <c r="Q45" s="26">
        <f t="shared" si="29"/>
        <v>2698.55872431769</v>
      </c>
      <c r="R45" s="27">
        <f t="shared" si="30"/>
        <v>9152</v>
      </c>
      <c r="S45" s="27">
        <f t="shared" si="31"/>
        <v>274560</v>
      </c>
      <c r="T45" s="27">
        <f t="shared" si="32"/>
        <v>75229.44</v>
      </c>
      <c r="U45" s="28">
        <f t="shared" si="33"/>
        <v>9504</v>
      </c>
      <c r="V45" s="28">
        <f t="shared" si="34"/>
        <v>285120</v>
      </c>
      <c r="W45" s="28">
        <f t="shared" si="35"/>
        <v>78122.88</v>
      </c>
    </row>
    <row r="46" spans="1:23">
      <c r="A46" s="14">
        <v>308</v>
      </c>
      <c r="B46" s="14" t="s">
        <v>115</v>
      </c>
      <c r="C46" s="14">
        <v>23</v>
      </c>
      <c r="D46" s="14" t="s">
        <v>87</v>
      </c>
      <c r="E46" s="15">
        <v>210238.32</v>
      </c>
      <c r="F46" s="15">
        <f t="shared" si="36"/>
        <v>7007.944</v>
      </c>
      <c r="G46" s="15">
        <f t="shared" si="24"/>
        <v>8409.5328</v>
      </c>
      <c r="H46" s="14">
        <f>VLOOKUP(A46,[1]查询时间段分门店销售汇总!$D$1:$L$65536,9,FALSE)</f>
        <v>199563.99</v>
      </c>
      <c r="I46" s="19">
        <f t="shared" si="25"/>
        <v>7982.5596</v>
      </c>
      <c r="J46" s="20">
        <f>VLOOKUP(A$1:A$65537,[2]门店!$A:$I,9,0)</f>
        <v>8800</v>
      </c>
      <c r="K46" s="20">
        <v>8800</v>
      </c>
      <c r="L46" s="20">
        <f t="shared" si="26"/>
        <v>264000</v>
      </c>
      <c r="M46" s="20">
        <f t="shared" si="27"/>
        <v>96492</v>
      </c>
      <c r="N46" s="21">
        <f t="shared" si="37"/>
        <v>0.25571779683171</v>
      </c>
      <c r="O46" s="22" t="s">
        <v>116</v>
      </c>
      <c r="P46" s="14">
        <f>VLOOKUP(A$1:A$65537,[3]查询时间段分门店销售汇总!$A:$I,8,0)</f>
        <v>73.33</v>
      </c>
      <c r="Q46" s="26">
        <f t="shared" si="29"/>
        <v>3600.16364380199</v>
      </c>
      <c r="R46" s="27">
        <f t="shared" si="30"/>
        <v>9152</v>
      </c>
      <c r="S46" s="27">
        <f t="shared" si="31"/>
        <v>274560</v>
      </c>
      <c r="T46" s="27">
        <f t="shared" si="32"/>
        <v>100351.68</v>
      </c>
      <c r="U46" s="28">
        <f t="shared" si="33"/>
        <v>9504</v>
      </c>
      <c r="V46" s="28">
        <f t="shared" si="34"/>
        <v>285120</v>
      </c>
      <c r="W46" s="28">
        <f t="shared" si="35"/>
        <v>104211.36</v>
      </c>
    </row>
    <row r="47" spans="1:23">
      <c r="A47" s="14">
        <v>355</v>
      </c>
      <c r="B47" s="14" t="s">
        <v>117</v>
      </c>
      <c r="C47" s="14">
        <v>23</v>
      </c>
      <c r="D47" s="14" t="s">
        <v>87</v>
      </c>
      <c r="E47" s="15">
        <v>221604.08</v>
      </c>
      <c r="F47" s="15">
        <f t="shared" si="36"/>
        <v>7386.80266666667</v>
      </c>
      <c r="G47" s="15">
        <f t="shared" si="24"/>
        <v>8864.1632</v>
      </c>
      <c r="H47" s="14">
        <f>VLOOKUP(A47,[1]查询时间段分门店销售汇总!$D$1:$L$65536,9,FALSE)</f>
        <v>178304.42</v>
      </c>
      <c r="I47" s="19">
        <f t="shared" si="25"/>
        <v>7132.1768</v>
      </c>
      <c r="J47" s="20">
        <f>VLOOKUP(A$1:A$65537,[2]门店!$A:$I,9,0)</f>
        <v>8200</v>
      </c>
      <c r="K47" s="20">
        <v>8200</v>
      </c>
      <c r="L47" s="20">
        <f t="shared" si="26"/>
        <v>246000</v>
      </c>
      <c r="M47" s="20">
        <f t="shared" si="27"/>
        <v>81844.2</v>
      </c>
      <c r="N47" s="21">
        <f t="shared" si="37"/>
        <v>0.110087864808265</v>
      </c>
      <c r="O47" s="22" t="s">
        <v>85</v>
      </c>
      <c r="P47" s="14">
        <f>VLOOKUP(A$1:A$65537,[3]查询时间段分门店销售汇总!$A:$I,8,0)</f>
        <v>85.84</v>
      </c>
      <c r="Q47" s="26">
        <f t="shared" si="29"/>
        <v>2865.79683131407</v>
      </c>
      <c r="R47" s="27">
        <f t="shared" si="30"/>
        <v>8528</v>
      </c>
      <c r="S47" s="27">
        <f t="shared" si="31"/>
        <v>255840</v>
      </c>
      <c r="T47" s="27">
        <f t="shared" si="32"/>
        <v>85117.968</v>
      </c>
      <c r="U47" s="28">
        <f t="shared" si="33"/>
        <v>8856</v>
      </c>
      <c r="V47" s="28">
        <f t="shared" si="34"/>
        <v>265680</v>
      </c>
      <c r="W47" s="28">
        <f t="shared" si="35"/>
        <v>88391.736</v>
      </c>
    </row>
    <row r="48" spans="1:23">
      <c r="A48" s="14">
        <v>337</v>
      </c>
      <c r="B48" s="14" t="s">
        <v>118</v>
      </c>
      <c r="C48" s="14">
        <v>23</v>
      </c>
      <c r="D48" s="14" t="s">
        <v>87</v>
      </c>
      <c r="E48" s="15">
        <v>601991.59</v>
      </c>
      <c r="F48" s="15">
        <f t="shared" si="36"/>
        <v>20066.3863333333</v>
      </c>
      <c r="G48" s="15">
        <f t="shared" si="24"/>
        <v>24079.6636</v>
      </c>
      <c r="H48" s="14">
        <f>VLOOKUP(A48,[1]查询时间段分门店销售汇总!$D$1:$L$65536,9,FALSE)</f>
        <v>560123.38</v>
      </c>
      <c r="I48" s="19">
        <f t="shared" si="25"/>
        <v>22404.9352</v>
      </c>
      <c r="J48" s="20">
        <f>VLOOKUP(A$1:A$65537,[2]门店!$A:$I,9,0)</f>
        <v>23700</v>
      </c>
      <c r="K48" s="20">
        <v>23700</v>
      </c>
      <c r="L48" s="20">
        <f t="shared" si="26"/>
        <v>711000</v>
      </c>
      <c r="M48" s="20">
        <f t="shared" si="27"/>
        <v>213513.3</v>
      </c>
      <c r="N48" s="21">
        <f t="shared" si="37"/>
        <v>0.181079622723633</v>
      </c>
      <c r="O48" s="22" t="s">
        <v>119</v>
      </c>
      <c r="P48" s="14">
        <f>VLOOKUP(A$1:A$65537,[3]查询时间段分门店销售汇总!$A:$I,8,0)</f>
        <v>109.72</v>
      </c>
      <c r="Q48" s="26">
        <f t="shared" si="29"/>
        <v>6480.13124316442</v>
      </c>
      <c r="R48" s="27">
        <f t="shared" si="30"/>
        <v>24411</v>
      </c>
      <c r="S48" s="27">
        <f t="shared" si="31"/>
        <v>732330</v>
      </c>
      <c r="T48" s="27">
        <f t="shared" si="32"/>
        <v>219918.699</v>
      </c>
      <c r="U48" s="28">
        <f t="shared" si="33"/>
        <v>25122</v>
      </c>
      <c r="V48" s="28">
        <f t="shared" si="34"/>
        <v>753660</v>
      </c>
      <c r="W48" s="28">
        <f t="shared" si="35"/>
        <v>226324.098</v>
      </c>
    </row>
    <row r="49" spans="1:23">
      <c r="A49" s="14">
        <v>515</v>
      </c>
      <c r="B49" s="14" t="s">
        <v>120</v>
      </c>
      <c r="C49" s="14">
        <v>23</v>
      </c>
      <c r="D49" s="14" t="s">
        <v>87</v>
      </c>
      <c r="E49" s="15">
        <v>169411.77</v>
      </c>
      <c r="F49" s="15">
        <f t="shared" si="36"/>
        <v>5647.059</v>
      </c>
      <c r="G49" s="15">
        <f t="shared" si="24"/>
        <v>6776.4708</v>
      </c>
      <c r="H49" s="14">
        <f>VLOOKUP(A49,[1]查询时间段分门店销售汇总!$D$1:$L$65536,9,FALSE)</f>
        <v>143254.94</v>
      </c>
      <c r="I49" s="19">
        <f t="shared" si="25"/>
        <v>5730.1976</v>
      </c>
      <c r="J49" s="20">
        <f>VLOOKUP(A$1:A$65537,[2]门店!$A:$I,9,0)</f>
        <v>7100</v>
      </c>
      <c r="K49" s="20">
        <v>7100</v>
      </c>
      <c r="L49" s="20">
        <f t="shared" si="26"/>
        <v>213000</v>
      </c>
      <c r="M49" s="20">
        <f t="shared" si="27"/>
        <v>71653.2</v>
      </c>
      <c r="N49" s="21">
        <f t="shared" si="37"/>
        <v>0.257291627376303</v>
      </c>
      <c r="O49" s="22" t="s">
        <v>121</v>
      </c>
      <c r="P49" s="14">
        <f>VLOOKUP(A$1:A$65537,[3]查询时间段分门店销售汇总!$A:$I,8,0)</f>
        <v>59.36</v>
      </c>
      <c r="Q49" s="26">
        <f t="shared" si="29"/>
        <v>3588.27493261456</v>
      </c>
      <c r="R49" s="27">
        <f t="shared" si="30"/>
        <v>7384</v>
      </c>
      <c r="S49" s="27">
        <f t="shared" si="31"/>
        <v>221520</v>
      </c>
      <c r="T49" s="27">
        <f t="shared" si="32"/>
        <v>74519.328</v>
      </c>
      <c r="U49" s="28">
        <f t="shared" si="33"/>
        <v>7668</v>
      </c>
      <c r="V49" s="28">
        <f t="shared" si="34"/>
        <v>230040</v>
      </c>
      <c r="W49" s="28">
        <f t="shared" si="35"/>
        <v>77385.456</v>
      </c>
    </row>
    <row r="50" spans="1:23">
      <c r="A50" s="14">
        <v>753</v>
      </c>
      <c r="B50" s="14" t="s">
        <v>122</v>
      </c>
      <c r="C50" s="14">
        <v>232</v>
      </c>
      <c r="D50" s="14" t="s">
        <v>123</v>
      </c>
      <c r="E50" s="15">
        <v>0</v>
      </c>
      <c r="F50" s="15">
        <f t="shared" si="36"/>
        <v>0</v>
      </c>
      <c r="G50" s="15">
        <f t="shared" ref="G50:G68" si="38">F50*1.2</f>
        <v>0</v>
      </c>
      <c r="H50" s="14">
        <f>VLOOKUP(A50,[1]查询时间段分门店销售汇总!$D$1:$L$65536,9,FALSE)</f>
        <v>82210.81</v>
      </c>
      <c r="I50" s="19">
        <f t="shared" ref="I50:I68" si="39">H50/25</f>
        <v>3288.4324</v>
      </c>
      <c r="J50" s="20">
        <f>VLOOKUP(A$1:A$65537,[2]门店!$A:$I,9,0)</f>
        <v>2600</v>
      </c>
      <c r="K50" s="20">
        <v>2600</v>
      </c>
      <c r="L50" s="20">
        <f t="shared" ref="L50:L68" si="40">K50*30</f>
        <v>78000</v>
      </c>
      <c r="M50" s="20">
        <f t="shared" ref="M50:M68" si="41">L50*O50</f>
        <v>22331.4</v>
      </c>
      <c r="N50" s="21"/>
      <c r="O50" s="22" t="s">
        <v>124</v>
      </c>
      <c r="P50" s="14">
        <f>VLOOKUP(A$1:A$65537,[3]查询时间段分门店销售汇总!$A:$I,8,0)</f>
        <v>76.78</v>
      </c>
      <c r="Q50" s="26">
        <f t="shared" ref="Q50:Q68" si="42">L50/P50</f>
        <v>1015.8895545715</v>
      </c>
      <c r="R50" s="27">
        <f t="shared" ref="R50:R68" si="43">IF($K50&lt;=4000,$K50*1.06,IF($K50&lt;=10000,$K50*1.04,$K50*1.03))</f>
        <v>2756</v>
      </c>
      <c r="S50" s="27">
        <f t="shared" si="31"/>
        <v>82680</v>
      </c>
      <c r="T50" s="27">
        <f t="shared" ref="T50:T68" si="44">S50*O50</f>
        <v>23671.284</v>
      </c>
      <c r="U50" s="28">
        <f t="shared" ref="U50:U68" si="45">IF($K50&lt;=4000,$K50*1.12,IF($K50&lt;=10000,$K50*1.08,$K50*1.06))</f>
        <v>2912</v>
      </c>
      <c r="V50" s="28">
        <f t="shared" si="34"/>
        <v>87360</v>
      </c>
      <c r="W50" s="28">
        <f t="shared" ref="W50:W68" si="46">V50*O50</f>
        <v>25011.168</v>
      </c>
    </row>
    <row r="51" spans="1:23">
      <c r="A51" s="14">
        <v>377</v>
      </c>
      <c r="B51" s="14" t="s">
        <v>125</v>
      </c>
      <c r="C51" s="14">
        <v>232</v>
      </c>
      <c r="D51" s="14" t="s">
        <v>123</v>
      </c>
      <c r="E51" s="15">
        <v>177188.08</v>
      </c>
      <c r="F51" s="15">
        <f t="shared" si="36"/>
        <v>5906.26933333333</v>
      </c>
      <c r="G51" s="15">
        <f t="shared" si="38"/>
        <v>7087.5232</v>
      </c>
      <c r="H51" s="14">
        <f>VLOOKUP(A51,[1]查询时间段分门店销售汇总!$D$1:$L$65536,9,FALSE)</f>
        <v>192787.55</v>
      </c>
      <c r="I51" s="19">
        <f t="shared" si="39"/>
        <v>7711.502</v>
      </c>
      <c r="J51" s="20">
        <f>VLOOKUP(A$1:A$65537,[2]门店!$A:$I,9,0)</f>
        <v>7200</v>
      </c>
      <c r="K51" s="20">
        <v>7200</v>
      </c>
      <c r="L51" s="20">
        <f t="shared" si="40"/>
        <v>216000</v>
      </c>
      <c r="M51" s="20">
        <f t="shared" si="41"/>
        <v>74066.4</v>
      </c>
      <c r="N51" s="21">
        <f t="shared" ref="N51:N65" si="47">(K51-F51)/F51</f>
        <v>0.219043628668475</v>
      </c>
      <c r="O51" s="22" t="s">
        <v>126</v>
      </c>
      <c r="P51" s="14">
        <f>VLOOKUP(A$1:A$65537,[3]查询时间段分门店销售汇总!$A:$I,8,0)</f>
        <v>62.13</v>
      </c>
      <c r="Q51" s="26">
        <f t="shared" si="42"/>
        <v>3476.58136166103</v>
      </c>
      <c r="R51" s="27">
        <f t="shared" si="43"/>
        <v>7488</v>
      </c>
      <c r="S51" s="27">
        <f t="shared" si="31"/>
        <v>224640</v>
      </c>
      <c r="T51" s="27">
        <f t="shared" si="44"/>
        <v>77029.056</v>
      </c>
      <c r="U51" s="28">
        <f t="shared" si="45"/>
        <v>7776</v>
      </c>
      <c r="V51" s="28">
        <f t="shared" si="34"/>
        <v>233280</v>
      </c>
      <c r="W51" s="28">
        <f t="shared" si="46"/>
        <v>79991.712</v>
      </c>
    </row>
    <row r="52" spans="1:23">
      <c r="A52" s="14">
        <v>733</v>
      </c>
      <c r="B52" s="14" t="s">
        <v>127</v>
      </c>
      <c r="C52" s="14">
        <v>232</v>
      </c>
      <c r="D52" s="14" t="s">
        <v>123</v>
      </c>
      <c r="E52" s="15">
        <v>72156.92</v>
      </c>
      <c r="F52" s="15">
        <f t="shared" si="36"/>
        <v>2405.23066666667</v>
      </c>
      <c r="G52" s="15">
        <f t="shared" si="38"/>
        <v>2886.2768</v>
      </c>
      <c r="H52" s="14">
        <f>VLOOKUP(A52,[1]查询时间段分门店销售汇总!$D$1:$L$65536,9,FALSE)</f>
        <v>97245.52</v>
      </c>
      <c r="I52" s="19">
        <f t="shared" si="39"/>
        <v>3889.8208</v>
      </c>
      <c r="J52" s="20">
        <f>VLOOKUP(A$1:A$65537,[2]门店!$A:$I,9,0)</f>
        <v>3400</v>
      </c>
      <c r="K52" s="20">
        <v>3400</v>
      </c>
      <c r="L52" s="20">
        <f t="shared" si="40"/>
        <v>102000</v>
      </c>
      <c r="M52" s="20">
        <f t="shared" si="41"/>
        <v>29345.4</v>
      </c>
      <c r="N52" s="21">
        <f t="shared" si="47"/>
        <v>0.413585834872109</v>
      </c>
      <c r="O52" s="22" t="s">
        <v>128</v>
      </c>
      <c r="P52" s="14">
        <f>VLOOKUP(A$1:A$65537,[3]查询时间段分门店销售汇总!$A:$I,8,0)</f>
        <v>55.23</v>
      </c>
      <c r="Q52" s="26">
        <f t="shared" si="42"/>
        <v>1846.82237914177</v>
      </c>
      <c r="R52" s="27">
        <f t="shared" si="43"/>
        <v>3604</v>
      </c>
      <c r="S52" s="27">
        <f t="shared" si="31"/>
        <v>108120</v>
      </c>
      <c r="T52" s="27">
        <f t="shared" si="44"/>
        <v>31106.124</v>
      </c>
      <c r="U52" s="28">
        <f t="shared" si="45"/>
        <v>3808</v>
      </c>
      <c r="V52" s="28">
        <f t="shared" si="34"/>
        <v>114240</v>
      </c>
      <c r="W52" s="28">
        <f t="shared" si="46"/>
        <v>32866.848</v>
      </c>
    </row>
    <row r="53" spans="1:23">
      <c r="A53" s="14">
        <v>724</v>
      </c>
      <c r="B53" s="14" t="s">
        <v>129</v>
      </c>
      <c r="C53" s="14">
        <v>232</v>
      </c>
      <c r="D53" s="14" t="s">
        <v>123</v>
      </c>
      <c r="E53" s="15">
        <v>200520.63</v>
      </c>
      <c r="F53" s="15">
        <f t="shared" si="36"/>
        <v>6684.021</v>
      </c>
      <c r="G53" s="15">
        <f t="shared" si="38"/>
        <v>8020.8252</v>
      </c>
      <c r="H53" s="14">
        <f>VLOOKUP(A53,[1]查询时间段分门店销售汇总!$D$1:$L$65536,9,FALSE)</f>
        <v>211674.2</v>
      </c>
      <c r="I53" s="19">
        <f t="shared" si="39"/>
        <v>8466.968</v>
      </c>
      <c r="J53" s="20">
        <f>VLOOKUP(A$1:A$65537,[2]门店!$A:$I,9,0)</f>
        <v>8000</v>
      </c>
      <c r="K53" s="20">
        <v>8000</v>
      </c>
      <c r="L53" s="20">
        <f t="shared" si="40"/>
        <v>240000</v>
      </c>
      <c r="M53" s="20">
        <f t="shared" si="41"/>
        <v>76752</v>
      </c>
      <c r="N53" s="21">
        <f t="shared" si="47"/>
        <v>0.196884330554916</v>
      </c>
      <c r="O53" s="22" t="s">
        <v>130</v>
      </c>
      <c r="P53" s="14">
        <f>VLOOKUP(A$1:A$65537,[3]查询时间段分门店销售汇总!$A:$I,8,0)</f>
        <v>60.37</v>
      </c>
      <c r="Q53" s="26">
        <f t="shared" si="42"/>
        <v>3975.48451217492</v>
      </c>
      <c r="R53" s="27">
        <f t="shared" si="43"/>
        <v>8320</v>
      </c>
      <c r="S53" s="27">
        <f t="shared" si="31"/>
        <v>249600</v>
      </c>
      <c r="T53" s="27">
        <f t="shared" si="44"/>
        <v>79822.08</v>
      </c>
      <c r="U53" s="28">
        <f t="shared" si="45"/>
        <v>8640</v>
      </c>
      <c r="V53" s="28">
        <f t="shared" si="34"/>
        <v>259200</v>
      </c>
      <c r="W53" s="28">
        <f t="shared" si="46"/>
        <v>82892.16</v>
      </c>
    </row>
    <row r="54" spans="1:23">
      <c r="A54" s="14">
        <v>743</v>
      </c>
      <c r="B54" s="14" t="s">
        <v>131</v>
      </c>
      <c r="C54" s="14">
        <v>232</v>
      </c>
      <c r="D54" s="14" t="s">
        <v>123</v>
      </c>
      <c r="E54" s="15">
        <v>99337.46</v>
      </c>
      <c r="F54" s="15">
        <f t="shared" si="36"/>
        <v>3311.24866666667</v>
      </c>
      <c r="G54" s="15">
        <f t="shared" si="38"/>
        <v>3973.4984</v>
      </c>
      <c r="H54" s="14">
        <f>VLOOKUP(A54,[1]查询时间段分门店销售汇总!$D$1:$L$65536,9,FALSE)</f>
        <v>93860.44</v>
      </c>
      <c r="I54" s="19">
        <f t="shared" si="39"/>
        <v>3754.4176</v>
      </c>
      <c r="J54" s="20">
        <f>VLOOKUP(A$1:A$65537,[2]门店!$A:$I,9,0)</f>
        <v>3600</v>
      </c>
      <c r="K54" s="20">
        <v>3600</v>
      </c>
      <c r="L54" s="20">
        <f t="shared" si="40"/>
        <v>108000</v>
      </c>
      <c r="M54" s="20">
        <f t="shared" si="41"/>
        <v>33210</v>
      </c>
      <c r="N54" s="21">
        <f t="shared" si="47"/>
        <v>0.0872031557883601</v>
      </c>
      <c r="O54" s="22" t="s">
        <v>132</v>
      </c>
      <c r="P54" s="14">
        <f>VLOOKUP(A$1:A$65537,[3]查询时间段分门店销售汇总!$A:$I,8,0)</f>
        <v>53.7</v>
      </c>
      <c r="Q54" s="26">
        <f t="shared" si="42"/>
        <v>2011.17318435754</v>
      </c>
      <c r="R54" s="27">
        <f t="shared" si="43"/>
        <v>3816</v>
      </c>
      <c r="S54" s="27">
        <f t="shared" si="31"/>
        <v>114480</v>
      </c>
      <c r="T54" s="27">
        <f t="shared" si="44"/>
        <v>35202.6</v>
      </c>
      <c r="U54" s="28">
        <f t="shared" si="45"/>
        <v>4032</v>
      </c>
      <c r="V54" s="28">
        <f t="shared" si="34"/>
        <v>120960</v>
      </c>
      <c r="W54" s="28">
        <f t="shared" si="46"/>
        <v>37195.2</v>
      </c>
    </row>
    <row r="55" spans="1:23">
      <c r="A55" s="14">
        <v>740</v>
      </c>
      <c r="B55" s="14" t="s">
        <v>133</v>
      </c>
      <c r="C55" s="14">
        <v>232</v>
      </c>
      <c r="D55" s="14" t="s">
        <v>123</v>
      </c>
      <c r="E55" s="15">
        <v>94947.97</v>
      </c>
      <c r="F55" s="15">
        <f t="shared" si="36"/>
        <v>3164.93233333333</v>
      </c>
      <c r="G55" s="15">
        <f t="shared" si="38"/>
        <v>3797.9188</v>
      </c>
      <c r="H55" s="14">
        <f>VLOOKUP(A55,[1]查询时间段分门店销售汇总!$D$1:$L$65536,9,FALSE)</f>
        <v>87359.98</v>
      </c>
      <c r="I55" s="19">
        <f t="shared" si="39"/>
        <v>3494.3992</v>
      </c>
      <c r="J55" s="20">
        <f>VLOOKUP(A$1:A$65537,[2]门店!$A:$I,9,0)</f>
        <v>3400</v>
      </c>
      <c r="K55" s="20">
        <v>3400</v>
      </c>
      <c r="L55" s="20">
        <f t="shared" si="40"/>
        <v>102000</v>
      </c>
      <c r="M55" s="20">
        <f t="shared" si="41"/>
        <v>32252.4</v>
      </c>
      <c r="N55" s="21">
        <f t="shared" si="47"/>
        <v>0.0742725726521589</v>
      </c>
      <c r="O55" s="22" t="s">
        <v>134</v>
      </c>
      <c r="P55" s="14">
        <f>VLOOKUP(A$1:A$65537,[3]查询时间段分门店销售汇总!$A:$I,8,0)</f>
        <v>57.97</v>
      </c>
      <c r="Q55" s="26">
        <f t="shared" si="42"/>
        <v>1759.53079178886</v>
      </c>
      <c r="R55" s="27">
        <f t="shared" si="43"/>
        <v>3604</v>
      </c>
      <c r="S55" s="27">
        <f t="shared" si="31"/>
        <v>108120</v>
      </c>
      <c r="T55" s="27">
        <f t="shared" si="44"/>
        <v>34187.544</v>
      </c>
      <c r="U55" s="28">
        <f t="shared" si="45"/>
        <v>3808</v>
      </c>
      <c r="V55" s="28">
        <f t="shared" si="34"/>
        <v>114240</v>
      </c>
      <c r="W55" s="28">
        <f t="shared" si="46"/>
        <v>36122.688</v>
      </c>
    </row>
    <row r="56" spans="1:23">
      <c r="A56" s="14">
        <v>584</v>
      </c>
      <c r="B56" s="14" t="s">
        <v>135</v>
      </c>
      <c r="C56" s="14">
        <v>232</v>
      </c>
      <c r="D56" s="14" t="s">
        <v>123</v>
      </c>
      <c r="E56" s="15">
        <v>109824.57</v>
      </c>
      <c r="F56" s="15">
        <f t="shared" si="36"/>
        <v>3660.819</v>
      </c>
      <c r="G56" s="15">
        <f t="shared" si="38"/>
        <v>4392.9828</v>
      </c>
      <c r="H56" s="14">
        <f>VLOOKUP(A56,[1]查询时间段分门店销售汇总!$D$1:$L$65536,9,FALSE)</f>
        <v>114835.27</v>
      </c>
      <c r="I56" s="19">
        <f t="shared" si="39"/>
        <v>4593.4108</v>
      </c>
      <c r="J56" s="20">
        <f>VLOOKUP(A$1:A$65537,[2]门店!$A:$I,9,0)</f>
        <v>4500</v>
      </c>
      <c r="K56" s="20">
        <v>4500</v>
      </c>
      <c r="L56" s="20">
        <f t="shared" si="40"/>
        <v>135000</v>
      </c>
      <c r="M56" s="20">
        <f t="shared" si="41"/>
        <v>43996.5</v>
      </c>
      <c r="N56" s="21">
        <f t="shared" si="47"/>
        <v>0.229233130619132</v>
      </c>
      <c r="O56" s="22" t="s">
        <v>33</v>
      </c>
      <c r="P56" s="14">
        <f>VLOOKUP(A$1:A$65537,[3]查询时间段分门店销售汇总!$A:$I,8,0)</f>
        <v>63.34</v>
      </c>
      <c r="Q56" s="26">
        <f t="shared" si="42"/>
        <v>2131.35459425324</v>
      </c>
      <c r="R56" s="27">
        <f t="shared" si="43"/>
        <v>4680</v>
      </c>
      <c r="S56" s="27">
        <f t="shared" si="31"/>
        <v>140400</v>
      </c>
      <c r="T56" s="27">
        <f t="shared" si="44"/>
        <v>45756.36</v>
      </c>
      <c r="U56" s="28">
        <f t="shared" si="45"/>
        <v>4860</v>
      </c>
      <c r="V56" s="28">
        <f t="shared" si="34"/>
        <v>145800</v>
      </c>
      <c r="W56" s="28">
        <f t="shared" si="46"/>
        <v>47516.22</v>
      </c>
    </row>
    <row r="57" spans="1:23">
      <c r="A57" s="14">
        <v>707</v>
      </c>
      <c r="B57" s="14" t="s">
        <v>136</v>
      </c>
      <c r="C57" s="14">
        <v>232</v>
      </c>
      <c r="D57" s="14" t="s">
        <v>123</v>
      </c>
      <c r="E57" s="15">
        <v>199705.13</v>
      </c>
      <c r="F57" s="15">
        <f t="shared" si="36"/>
        <v>6656.83766666667</v>
      </c>
      <c r="G57" s="15">
        <f t="shared" si="38"/>
        <v>7988.2052</v>
      </c>
      <c r="H57" s="14">
        <f>VLOOKUP(A57,[1]查询时间段分门店销售汇总!$D$1:$L$65536,9,FALSE)</f>
        <v>251410.69</v>
      </c>
      <c r="I57" s="19">
        <f t="shared" si="39"/>
        <v>10056.4276</v>
      </c>
      <c r="J57" s="20">
        <f>VLOOKUP(A$1:A$65537,[2]门店!$A:$I,9,0)</f>
        <v>10000</v>
      </c>
      <c r="K57" s="20">
        <v>10000</v>
      </c>
      <c r="L57" s="20">
        <f t="shared" si="40"/>
        <v>300000</v>
      </c>
      <c r="M57" s="20">
        <f t="shared" si="41"/>
        <v>96870</v>
      </c>
      <c r="N57" s="21">
        <f t="shared" si="47"/>
        <v>0.502214790376191</v>
      </c>
      <c r="O57" s="22" t="s">
        <v>137</v>
      </c>
      <c r="P57" s="14">
        <f>VLOOKUP(A$1:A$65537,[3]查询时间段分门店销售汇总!$A:$I,8,0)</f>
        <v>69.37</v>
      </c>
      <c r="Q57" s="26">
        <f t="shared" si="42"/>
        <v>4324.63600980251</v>
      </c>
      <c r="R57" s="27">
        <f t="shared" si="43"/>
        <v>10400</v>
      </c>
      <c r="S57" s="27">
        <f t="shared" si="31"/>
        <v>312000</v>
      </c>
      <c r="T57" s="27">
        <f t="shared" si="44"/>
        <v>100744.8</v>
      </c>
      <c r="U57" s="28">
        <f t="shared" si="45"/>
        <v>10800</v>
      </c>
      <c r="V57" s="28">
        <f t="shared" si="34"/>
        <v>324000</v>
      </c>
      <c r="W57" s="28">
        <f t="shared" si="46"/>
        <v>104619.6</v>
      </c>
    </row>
    <row r="58" spans="1:23">
      <c r="A58" s="14">
        <v>573</v>
      </c>
      <c r="B58" s="14" t="s">
        <v>138</v>
      </c>
      <c r="C58" s="14">
        <v>232</v>
      </c>
      <c r="D58" s="14" t="s">
        <v>123</v>
      </c>
      <c r="E58" s="15">
        <v>120992.6</v>
      </c>
      <c r="F58" s="15">
        <f t="shared" si="36"/>
        <v>4033.08666666667</v>
      </c>
      <c r="G58" s="15">
        <f t="shared" si="38"/>
        <v>4839.704</v>
      </c>
      <c r="H58" s="14">
        <f>VLOOKUP(A58,[1]查询时间段分门店销售汇总!$D$1:$L$65536,9,FALSE)</f>
        <v>103237.29</v>
      </c>
      <c r="I58" s="19">
        <f t="shared" si="39"/>
        <v>4129.4916</v>
      </c>
      <c r="J58" s="20">
        <f>VLOOKUP(A$1:A$65537,[2]门店!$A:$I,9,0)</f>
        <v>4200</v>
      </c>
      <c r="K58" s="20">
        <v>4200</v>
      </c>
      <c r="L58" s="20">
        <f t="shared" si="40"/>
        <v>126000</v>
      </c>
      <c r="M58" s="20">
        <f t="shared" si="41"/>
        <v>40105.8</v>
      </c>
      <c r="N58" s="21">
        <f t="shared" si="47"/>
        <v>0.0413860021191378</v>
      </c>
      <c r="O58" s="22" t="s">
        <v>102</v>
      </c>
      <c r="P58" s="14">
        <f>VLOOKUP(A$1:A$65537,[3]查询时间段分门店销售汇总!$A:$I,8,0)</f>
        <v>53.96</v>
      </c>
      <c r="Q58" s="26">
        <f t="shared" si="42"/>
        <v>2335.06300963677</v>
      </c>
      <c r="R58" s="27">
        <f t="shared" si="43"/>
        <v>4368</v>
      </c>
      <c r="S58" s="27">
        <f t="shared" si="31"/>
        <v>131040</v>
      </c>
      <c r="T58" s="27">
        <f t="shared" si="44"/>
        <v>41710.032</v>
      </c>
      <c r="U58" s="28">
        <f t="shared" si="45"/>
        <v>4536</v>
      </c>
      <c r="V58" s="28">
        <f t="shared" si="34"/>
        <v>136080</v>
      </c>
      <c r="W58" s="28">
        <f t="shared" si="46"/>
        <v>43314.264</v>
      </c>
    </row>
    <row r="59" spans="1:23">
      <c r="A59" s="14">
        <v>737</v>
      </c>
      <c r="B59" s="14" t="s">
        <v>139</v>
      </c>
      <c r="C59" s="14">
        <v>232</v>
      </c>
      <c r="D59" s="14" t="s">
        <v>123</v>
      </c>
      <c r="E59" s="15">
        <v>149998.4</v>
      </c>
      <c r="F59" s="15">
        <f t="shared" si="36"/>
        <v>4999.94666666667</v>
      </c>
      <c r="G59" s="15">
        <f t="shared" si="38"/>
        <v>5999.936</v>
      </c>
      <c r="H59" s="14">
        <f>VLOOKUP(A59,[1]查询时间段分门店销售汇总!$D$1:$L$65536,9,FALSE)</f>
        <v>147435.01</v>
      </c>
      <c r="I59" s="19">
        <f t="shared" si="39"/>
        <v>5897.4004</v>
      </c>
      <c r="J59" s="20">
        <f>VLOOKUP(A$1:A$65537,[2]门店!$A:$I,9,0)</f>
        <v>6000</v>
      </c>
      <c r="K59" s="20">
        <v>6000</v>
      </c>
      <c r="L59" s="20">
        <f t="shared" si="40"/>
        <v>180000</v>
      </c>
      <c r="M59" s="20">
        <f t="shared" si="41"/>
        <v>63684</v>
      </c>
      <c r="N59" s="21">
        <f t="shared" si="47"/>
        <v>0.200012800136535</v>
      </c>
      <c r="O59" s="22" t="s">
        <v>106</v>
      </c>
      <c r="P59" s="14">
        <f>VLOOKUP(A$1:A$65537,[3]查询时间段分门店销售汇总!$A:$I,8,0)</f>
        <v>63</v>
      </c>
      <c r="Q59" s="26">
        <f t="shared" si="42"/>
        <v>2857.14285714286</v>
      </c>
      <c r="R59" s="27">
        <f t="shared" si="43"/>
        <v>6240</v>
      </c>
      <c r="S59" s="27">
        <f t="shared" si="31"/>
        <v>187200</v>
      </c>
      <c r="T59" s="27">
        <f t="shared" si="44"/>
        <v>66231.36</v>
      </c>
      <c r="U59" s="28">
        <f t="shared" si="45"/>
        <v>6480</v>
      </c>
      <c r="V59" s="28">
        <f t="shared" si="34"/>
        <v>194400</v>
      </c>
      <c r="W59" s="28">
        <f t="shared" si="46"/>
        <v>68778.72</v>
      </c>
    </row>
    <row r="60" spans="1:23">
      <c r="A60" s="14">
        <v>712</v>
      </c>
      <c r="B60" s="14" t="s">
        <v>140</v>
      </c>
      <c r="C60" s="14">
        <v>232</v>
      </c>
      <c r="D60" s="14" t="s">
        <v>123</v>
      </c>
      <c r="E60" s="15">
        <v>141604.08</v>
      </c>
      <c r="F60" s="15">
        <f t="shared" si="36"/>
        <v>4720.136</v>
      </c>
      <c r="G60" s="15">
        <f t="shared" si="38"/>
        <v>5664.1632</v>
      </c>
      <c r="H60" s="14">
        <f>VLOOKUP(A60,[1]查询时间段分门店销售汇总!$D$1:$L$65536,9,FALSE)</f>
        <v>290584.6</v>
      </c>
      <c r="I60" s="19">
        <f t="shared" si="39"/>
        <v>11623.384</v>
      </c>
      <c r="J60" s="20">
        <f>VLOOKUP(A$1:A$65537,[2]门店!$A:$I,9,0)</f>
        <v>12000</v>
      </c>
      <c r="K60" s="20">
        <v>12000</v>
      </c>
      <c r="L60" s="20">
        <f t="shared" si="40"/>
        <v>360000</v>
      </c>
      <c r="M60" s="20">
        <f t="shared" si="41"/>
        <v>123228</v>
      </c>
      <c r="N60" s="21">
        <f t="shared" si="47"/>
        <v>1.54229962865477</v>
      </c>
      <c r="O60" s="22" t="s">
        <v>141</v>
      </c>
      <c r="P60" s="14">
        <f>VLOOKUP(A$1:A$65537,[3]查询时间段分门店销售汇总!$A:$I,8,0)</f>
        <v>69.24</v>
      </c>
      <c r="Q60" s="26">
        <f t="shared" si="42"/>
        <v>5199.30675909879</v>
      </c>
      <c r="R60" s="27">
        <f t="shared" si="43"/>
        <v>12360</v>
      </c>
      <c r="S60" s="27">
        <f t="shared" si="31"/>
        <v>370800</v>
      </c>
      <c r="T60" s="27">
        <f t="shared" si="44"/>
        <v>126924.84</v>
      </c>
      <c r="U60" s="28">
        <f t="shared" si="45"/>
        <v>12720</v>
      </c>
      <c r="V60" s="28">
        <f t="shared" si="34"/>
        <v>381600</v>
      </c>
      <c r="W60" s="28">
        <f t="shared" si="46"/>
        <v>130621.68</v>
      </c>
    </row>
    <row r="61" spans="1:23">
      <c r="A61" s="14">
        <v>387</v>
      </c>
      <c r="B61" s="14" t="s">
        <v>142</v>
      </c>
      <c r="C61" s="14">
        <v>232</v>
      </c>
      <c r="D61" s="14" t="s">
        <v>123</v>
      </c>
      <c r="E61" s="15">
        <v>294586.74</v>
      </c>
      <c r="F61" s="15">
        <f t="shared" si="36"/>
        <v>9819.558</v>
      </c>
      <c r="G61" s="15">
        <f t="shared" si="38"/>
        <v>11783.4696</v>
      </c>
      <c r="H61" s="14">
        <f>VLOOKUP(A61,[1]查询时间段分门店销售汇总!$D$1:$L$65536,9,FALSE)</f>
        <v>249838.09</v>
      </c>
      <c r="I61" s="19">
        <f t="shared" si="39"/>
        <v>9993.5236</v>
      </c>
      <c r="J61" s="20">
        <f>VLOOKUP(A$1:A$65537,[2]门店!$A:$I,9,0)</f>
        <v>10500</v>
      </c>
      <c r="K61" s="20">
        <v>10500</v>
      </c>
      <c r="L61" s="20">
        <f t="shared" si="40"/>
        <v>315000</v>
      </c>
      <c r="M61" s="20">
        <f t="shared" si="41"/>
        <v>91917</v>
      </c>
      <c r="N61" s="21">
        <f t="shared" si="47"/>
        <v>0.0692945649895852</v>
      </c>
      <c r="O61" s="22" t="s">
        <v>143</v>
      </c>
      <c r="P61" s="14">
        <f>VLOOKUP(A$1:A$65537,[3]查询时间段分门店销售汇总!$A:$I,8,0)</f>
        <v>72.65</v>
      </c>
      <c r="Q61" s="26">
        <f t="shared" si="42"/>
        <v>4335.85684790089</v>
      </c>
      <c r="R61" s="27">
        <f t="shared" si="43"/>
        <v>10815</v>
      </c>
      <c r="S61" s="27">
        <f t="shared" si="31"/>
        <v>324450</v>
      </c>
      <c r="T61" s="27">
        <f t="shared" si="44"/>
        <v>94674.51</v>
      </c>
      <c r="U61" s="28">
        <f t="shared" si="45"/>
        <v>11130</v>
      </c>
      <c r="V61" s="28">
        <f t="shared" si="34"/>
        <v>333900</v>
      </c>
      <c r="W61" s="28">
        <f t="shared" si="46"/>
        <v>97432.02</v>
      </c>
    </row>
    <row r="62" spans="1:23">
      <c r="A62" s="14">
        <v>546</v>
      </c>
      <c r="B62" s="14" t="s">
        <v>144</v>
      </c>
      <c r="C62" s="14">
        <v>232</v>
      </c>
      <c r="D62" s="14" t="s">
        <v>123</v>
      </c>
      <c r="E62" s="15">
        <v>205208.88</v>
      </c>
      <c r="F62" s="15">
        <f t="shared" si="36"/>
        <v>6840.296</v>
      </c>
      <c r="G62" s="15">
        <f t="shared" si="38"/>
        <v>8208.3552</v>
      </c>
      <c r="H62" s="14">
        <f>VLOOKUP(A62,[1]查询时间段分门店销售汇总!$D$1:$L$65536,9,FALSE)</f>
        <v>217121.06</v>
      </c>
      <c r="I62" s="19">
        <f t="shared" si="39"/>
        <v>8684.8424</v>
      </c>
      <c r="J62" s="20">
        <f>VLOOKUP(A$1:A$65537,[2]门店!$A:$I,9,0)</f>
        <v>9300</v>
      </c>
      <c r="K62" s="20">
        <v>9300</v>
      </c>
      <c r="L62" s="20">
        <f t="shared" si="40"/>
        <v>279000</v>
      </c>
      <c r="M62" s="20">
        <f t="shared" si="41"/>
        <v>98626.5</v>
      </c>
      <c r="N62" s="21">
        <f t="shared" si="47"/>
        <v>0.359590286736129</v>
      </c>
      <c r="O62" s="22" t="s">
        <v>145</v>
      </c>
      <c r="P62" s="14">
        <f>VLOOKUP(A$1:A$65537,[3]查询时间段分门店销售汇总!$A:$I,8,0)</f>
        <v>67.04</v>
      </c>
      <c r="Q62" s="26">
        <f t="shared" si="42"/>
        <v>4161.69451073986</v>
      </c>
      <c r="R62" s="27">
        <f t="shared" si="43"/>
        <v>9672</v>
      </c>
      <c r="S62" s="27">
        <f t="shared" si="31"/>
        <v>290160</v>
      </c>
      <c r="T62" s="27">
        <f t="shared" si="44"/>
        <v>102571.56</v>
      </c>
      <c r="U62" s="28">
        <f t="shared" si="45"/>
        <v>10044</v>
      </c>
      <c r="V62" s="28">
        <f t="shared" si="34"/>
        <v>301320</v>
      </c>
      <c r="W62" s="28">
        <f t="shared" si="46"/>
        <v>106516.62</v>
      </c>
    </row>
    <row r="63" spans="1:23">
      <c r="A63" s="14">
        <v>598</v>
      </c>
      <c r="B63" s="14" t="s">
        <v>146</v>
      </c>
      <c r="C63" s="14">
        <v>232</v>
      </c>
      <c r="D63" s="14" t="s">
        <v>123</v>
      </c>
      <c r="E63" s="15">
        <v>173519.25</v>
      </c>
      <c r="F63" s="15">
        <f t="shared" si="36"/>
        <v>5783.975</v>
      </c>
      <c r="G63" s="15">
        <f t="shared" si="38"/>
        <v>6940.77</v>
      </c>
      <c r="H63" s="14">
        <f>VLOOKUP(A63,[1]查询时间段分门店销售汇总!$D$1:$L$65536,9,FALSE)</f>
        <v>154486.85</v>
      </c>
      <c r="I63" s="19">
        <f t="shared" si="39"/>
        <v>6179.474</v>
      </c>
      <c r="J63" s="20">
        <f>VLOOKUP(A$1:A$65537,[2]门店!$A:$I,9,0)</f>
        <v>6800</v>
      </c>
      <c r="K63" s="20">
        <v>6800</v>
      </c>
      <c r="L63" s="20">
        <f t="shared" si="40"/>
        <v>204000</v>
      </c>
      <c r="M63" s="20">
        <f t="shared" si="41"/>
        <v>67993.2</v>
      </c>
      <c r="N63" s="21">
        <f t="shared" si="47"/>
        <v>0.175662066312527</v>
      </c>
      <c r="O63" s="22" t="s">
        <v>147</v>
      </c>
      <c r="P63" s="14">
        <f>VLOOKUP(A$1:A$65537,[3]查询时间段分门店销售汇总!$A:$I,8,0)</f>
        <v>72.21</v>
      </c>
      <c r="Q63" s="26">
        <f t="shared" si="42"/>
        <v>2825.09347735771</v>
      </c>
      <c r="R63" s="27">
        <f t="shared" si="43"/>
        <v>7072</v>
      </c>
      <c r="S63" s="27">
        <f t="shared" si="31"/>
        <v>212160</v>
      </c>
      <c r="T63" s="27">
        <f t="shared" si="44"/>
        <v>70712.928</v>
      </c>
      <c r="U63" s="28">
        <f t="shared" si="45"/>
        <v>7344</v>
      </c>
      <c r="V63" s="28">
        <f t="shared" si="34"/>
        <v>220320</v>
      </c>
      <c r="W63" s="28">
        <f t="shared" si="46"/>
        <v>73432.656</v>
      </c>
    </row>
    <row r="64" spans="1:23">
      <c r="A64" s="14">
        <v>545</v>
      </c>
      <c r="B64" s="14" t="s">
        <v>148</v>
      </c>
      <c r="C64" s="14">
        <v>232</v>
      </c>
      <c r="D64" s="14" t="s">
        <v>123</v>
      </c>
      <c r="E64" s="15">
        <v>109381.57</v>
      </c>
      <c r="F64" s="15">
        <f t="shared" si="36"/>
        <v>3646.05233333333</v>
      </c>
      <c r="G64" s="15">
        <f t="shared" si="38"/>
        <v>4375.2628</v>
      </c>
      <c r="H64" s="14">
        <f>VLOOKUP(A64,[1]查询时间段分门店销售汇总!$D$1:$L$65536,9,FALSE)</f>
        <v>69189.68</v>
      </c>
      <c r="I64" s="19">
        <f t="shared" si="39"/>
        <v>2767.5872</v>
      </c>
      <c r="J64" s="20">
        <f>VLOOKUP(A$1:A$65537,[2]门店!$A:$I,9,0)</f>
        <v>3400</v>
      </c>
      <c r="K64" s="20">
        <v>3400</v>
      </c>
      <c r="L64" s="20">
        <f t="shared" si="40"/>
        <v>102000</v>
      </c>
      <c r="M64" s="20">
        <f t="shared" si="41"/>
        <v>34088.4</v>
      </c>
      <c r="N64" s="21">
        <f t="shared" si="47"/>
        <v>-0.0674845862973077</v>
      </c>
      <c r="O64" s="22" t="s">
        <v>149</v>
      </c>
      <c r="P64" s="14">
        <f>VLOOKUP(A$1:A$65537,[3]查询时间段分门店销售汇总!$A:$I,8,0)</f>
        <v>58.57</v>
      </c>
      <c r="Q64" s="26">
        <f t="shared" si="42"/>
        <v>1741.50589038757</v>
      </c>
      <c r="R64" s="27">
        <f t="shared" si="43"/>
        <v>3604</v>
      </c>
      <c r="S64" s="27">
        <f t="shared" si="31"/>
        <v>108120</v>
      </c>
      <c r="T64" s="27">
        <f t="shared" si="44"/>
        <v>36133.704</v>
      </c>
      <c r="U64" s="28">
        <f t="shared" si="45"/>
        <v>3808</v>
      </c>
      <c r="V64" s="28">
        <f t="shared" si="34"/>
        <v>114240</v>
      </c>
      <c r="W64" s="28">
        <f t="shared" si="46"/>
        <v>38179.008</v>
      </c>
    </row>
    <row r="65" spans="1:23">
      <c r="A65" s="14">
        <v>399</v>
      </c>
      <c r="B65" s="14" t="s">
        <v>150</v>
      </c>
      <c r="C65" s="14">
        <v>232</v>
      </c>
      <c r="D65" s="14" t="s">
        <v>123</v>
      </c>
      <c r="E65" s="15">
        <v>174533.29</v>
      </c>
      <c r="F65" s="15">
        <f t="shared" si="36"/>
        <v>5817.77633333333</v>
      </c>
      <c r="G65" s="15">
        <f t="shared" si="38"/>
        <v>6981.3316</v>
      </c>
      <c r="H65" s="14">
        <f>VLOOKUP(A65,[1]查询时间段分门店销售汇总!$D$1:$L$65536,9,FALSE)</f>
        <v>152248.2</v>
      </c>
      <c r="I65" s="19">
        <f t="shared" si="39"/>
        <v>6089.928</v>
      </c>
      <c r="J65" s="20">
        <f>VLOOKUP(A$1:A$65537,[2]门店!$A:$I,9,0)</f>
        <v>6800</v>
      </c>
      <c r="K65" s="20">
        <v>6800</v>
      </c>
      <c r="L65" s="20">
        <f t="shared" si="40"/>
        <v>204000</v>
      </c>
      <c r="M65" s="20">
        <f t="shared" si="41"/>
        <v>66116.4</v>
      </c>
      <c r="N65" s="21">
        <f t="shared" si="47"/>
        <v>0.168831459029965</v>
      </c>
      <c r="O65" s="22" t="s">
        <v>151</v>
      </c>
      <c r="P65" s="14">
        <f>VLOOKUP(A$1:A$65537,[3]查询时间段分门店销售汇总!$A:$I,8,0)</f>
        <v>77.37</v>
      </c>
      <c r="Q65" s="26">
        <f t="shared" si="42"/>
        <v>2636.68088406359</v>
      </c>
      <c r="R65" s="27">
        <f t="shared" si="43"/>
        <v>7072</v>
      </c>
      <c r="S65" s="27">
        <f t="shared" si="31"/>
        <v>212160</v>
      </c>
      <c r="T65" s="27">
        <f t="shared" si="44"/>
        <v>68761.056</v>
      </c>
      <c r="U65" s="28">
        <f t="shared" si="45"/>
        <v>7344</v>
      </c>
      <c r="V65" s="28">
        <f t="shared" si="34"/>
        <v>220320</v>
      </c>
      <c r="W65" s="28">
        <f t="shared" si="46"/>
        <v>71405.712</v>
      </c>
    </row>
    <row r="66" spans="1:23">
      <c r="A66" s="14">
        <v>750</v>
      </c>
      <c r="B66" s="14" t="s">
        <v>152</v>
      </c>
      <c r="C66" s="14">
        <v>232</v>
      </c>
      <c r="D66" s="14" t="s">
        <v>123</v>
      </c>
      <c r="E66" s="15">
        <v>73694.23</v>
      </c>
      <c r="F66" s="15">
        <f t="shared" si="36"/>
        <v>2456.47433333333</v>
      </c>
      <c r="G66" s="15">
        <f t="shared" si="38"/>
        <v>2947.7692</v>
      </c>
      <c r="H66" s="14">
        <f>VLOOKUP(A66,[1]查询时间段分门店销售汇总!$D$1:$L$65536,9,FALSE)</f>
        <v>303806.99</v>
      </c>
      <c r="I66" s="19">
        <f t="shared" si="39"/>
        <v>12152.2796</v>
      </c>
      <c r="J66" s="20">
        <f>VLOOKUP(A$1:A$65537,[2]门店!$A:$I,9,0)</f>
        <v>13000</v>
      </c>
      <c r="K66" s="20">
        <v>13000</v>
      </c>
      <c r="L66" s="20">
        <f t="shared" si="40"/>
        <v>390000</v>
      </c>
      <c r="M66" s="20">
        <f t="shared" si="41"/>
        <v>139815</v>
      </c>
      <c r="N66" s="21">
        <v>0</v>
      </c>
      <c r="O66" s="22" t="s">
        <v>153</v>
      </c>
      <c r="P66" s="14">
        <f>VLOOKUP(A$1:A$65537,[3]查询时间段分门店销售汇总!$A:$I,8,0)</f>
        <v>81.57</v>
      </c>
      <c r="Q66" s="26">
        <f t="shared" si="42"/>
        <v>4781.1695476278</v>
      </c>
      <c r="R66" s="27">
        <f t="shared" si="43"/>
        <v>13390</v>
      </c>
      <c r="S66" s="27">
        <f t="shared" si="31"/>
        <v>401700</v>
      </c>
      <c r="T66" s="27">
        <f t="shared" si="44"/>
        <v>144009.45</v>
      </c>
      <c r="U66" s="28">
        <f t="shared" si="45"/>
        <v>13780</v>
      </c>
      <c r="V66" s="28">
        <f t="shared" si="34"/>
        <v>413400</v>
      </c>
      <c r="W66" s="28">
        <f t="shared" si="46"/>
        <v>148203.9</v>
      </c>
    </row>
    <row r="67" spans="1:23">
      <c r="A67" s="14">
        <v>541</v>
      </c>
      <c r="B67" s="14" t="s">
        <v>154</v>
      </c>
      <c r="C67" s="14">
        <v>232</v>
      </c>
      <c r="D67" s="14" t="s">
        <v>123</v>
      </c>
      <c r="E67" s="15">
        <v>283728.28</v>
      </c>
      <c r="F67" s="15">
        <f t="shared" ref="F67:F89" si="48">E67/30</f>
        <v>9457.60933333333</v>
      </c>
      <c r="G67" s="15">
        <f t="shared" si="38"/>
        <v>11349.1312</v>
      </c>
      <c r="H67" s="14">
        <f>VLOOKUP(A67,[1]查询时间段分门店销售汇总!$D$1:$L$65536,9,FALSE)</f>
        <v>227958.4</v>
      </c>
      <c r="I67" s="19">
        <f t="shared" si="39"/>
        <v>9118.336</v>
      </c>
      <c r="J67" s="20">
        <f>VLOOKUP(A$1:A$65537,[2]门店!$A:$I,9,0)</f>
        <v>10000</v>
      </c>
      <c r="K67" s="20">
        <v>10000</v>
      </c>
      <c r="L67" s="20">
        <f t="shared" si="40"/>
        <v>300000</v>
      </c>
      <c r="M67" s="20">
        <f t="shared" si="41"/>
        <v>96630</v>
      </c>
      <c r="N67" s="21">
        <f>(K67-F67)/F67</f>
        <v>0.0573496586240892</v>
      </c>
      <c r="O67" s="22" t="s">
        <v>155</v>
      </c>
      <c r="P67" s="14">
        <f>VLOOKUP(A$1:A$65537,[3]查询时间段分门店销售汇总!$A:$I,8,0)</f>
        <v>102.76</v>
      </c>
      <c r="Q67" s="26">
        <f t="shared" si="42"/>
        <v>2919.42390035033</v>
      </c>
      <c r="R67" s="27">
        <f t="shared" si="43"/>
        <v>10400</v>
      </c>
      <c r="S67" s="27">
        <f t="shared" si="31"/>
        <v>312000</v>
      </c>
      <c r="T67" s="27">
        <f t="shared" si="44"/>
        <v>100495.2</v>
      </c>
      <c r="U67" s="28">
        <f t="shared" si="45"/>
        <v>10800</v>
      </c>
      <c r="V67" s="28">
        <f t="shared" si="34"/>
        <v>324000</v>
      </c>
      <c r="W67" s="28">
        <f t="shared" si="46"/>
        <v>104360.4</v>
      </c>
    </row>
    <row r="68" spans="1:23">
      <c r="A68" s="14">
        <v>571</v>
      </c>
      <c r="B68" s="14" t="s">
        <v>156</v>
      </c>
      <c r="C68" s="14">
        <v>232</v>
      </c>
      <c r="D68" s="14" t="s">
        <v>123</v>
      </c>
      <c r="E68" s="15">
        <v>454978.71</v>
      </c>
      <c r="F68" s="15">
        <f t="shared" si="48"/>
        <v>15165.957</v>
      </c>
      <c r="G68" s="15">
        <f t="shared" si="38"/>
        <v>18199.1484</v>
      </c>
      <c r="H68" s="14">
        <f>VLOOKUP(A68,[1]查询时间段分门店销售汇总!$D$1:$L$65536,9,FALSE)</f>
        <v>378828.46</v>
      </c>
      <c r="I68" s="19">
        <f t="shared" si="39"/>
        <v>15153.1384</v>
      </c>
      <c r="J68" s="20">
        <f>VLOOKUP(A$1:A$65537,[2]门店!$A:$I,9,0)</f>
        <v>16500</v>
      </c>
      <c r="K68" s="20">
        <v>16500</v>
      </c>
      <c r="L68" s="20">
        <f t="shared" si="40"/>
        <v>495000</v>
      </c>
      <c r="M68" s="20">
        <f t="shared" si="41"/>
        <v>151866</v>
      </c>
      <c r="N68" s="21">
        <f>(K68-F68)/F68</f>
        <v>0.0879629950157448</v>
      </c>
      <c r="O68" s="22" t="s">
        <v>157</v>
      </c>
      <c r="P68" s="14">
        <f>VLOOKUP(A$1:A$65537,[3]查询时间段分门店销售汇总!$A:$I,8,0)</f>
        <v>109.92</v>
      </c>
      <c r="Q68" s="26">
        <f t="shared" si="42"/>
        <v>4503.27510917031</v>
      </c>
      <c r="R68" s="27">
        <f t="shared" si="43"/>
        <v>16995</v>
      </c>
      <c r="S68" s="27">
        <f t="shared" si="31"/>
        <v>509850</v>
      </c>
      <c r="T68" s="27">
        <f t="shared" si="44"/>
        <v>156421.98</v>
      </c>
      <c r="U68" s="28">
        <f t="shared" si="45"/>
        <v>17490</v>
      </c>
      <c r="V68" s="28">
        <f t="shared" si="34"/>
        <v>524700</v>
      </c>
      <c r="W68" s="28">
        <f t="shared" si="46"/>
        <v>160977.96</v>
      </c>
    </row>
    <row r="69" spans="1:23">
      <c r="A69" s="14">
        <v>513</v>
      </c>
      <c r="B69" s="14" t="s">
        <v>158</v>
      </c>
      <c r="C69" s="14">
        <v>181</v>
      </c>
      <c r="D69" s="14" t="s">
        <v>159</v>
      </c>
      <c r="E69" s="15">
        <v>215180.6</v>
      </c>
      <c r="F69" s="15">
        <f t="shared" si="48"/>
        <v>7172.68666666667</v>
      </c>
      <c r="G69" s="15">
        <f t="shared" ref="G69:G88" si="49">F69*1.2</f>
        <v>8607.224</v>
      </c>
      <c r="H69" s="14">
        <f>VLOOKUP(A69,[1]查询时间段分门店销售汇总!$D$1:$L$65536,9,FALSE)</f>
        <v>225946.96</v>
      </c>
      <c r="I69" s="19">
        <f t="shared" ref="I69:I87" si="50">H69/25</f>
        <v>9037.8784</v>
      </c>
      <c r="J69" s="20">
        <f>VLOOKUP(A$1:A$65537,[2]门店!$A:$I,9,0)</f>
        <v>7400</v>
      </c>
      <c r="K69" s="20">
        <v>8500</v>
      </c>
      <c r="L69" s="20">
        <f t="shared" ref="L69:L89" si="51">K69*30</f>
        <v>255000</v>
      </c>
      <c r="M69" s="20">
        <f t="shared" ref="M69:M88" si="52">L69*O69</f>
        <v>81549</v>
      </c>
      <c r="N69" s="21">
        <f>(K69-F69)/F69</f>
        <v>0.185051068730174</v>
      </c>
      <c r="O69" s="22" t="s">
        <v>130</v>
      </c>
      <c r="P69" s="14">
        <f>VLOOKUP(A$1:A$65537,[3]查询时间段分门店销售汇总!$A:$I,8,0)</f>
        <v>70.4</v>
      </c>
      <c r="Q69" s="26">
        <f t="shared" ref="Q69:Q89" si="53">L69/P69</f>
        <v>3622.15909090909</v>
      </c>
      <c r="R69" s="27">
        <f t="shared" ref="R69:R88" si="54">IF($K69&lt;=4000,$K69*1.06,IF($K69&lt;=10000,$K69*1.04,$K69*1.03))</f>
        <v>8840</v>
      </c>
      <c r="S69" s="27">
        <f t="shared" ref="S69:S90" si="55">R69*30</f>
        <v>265200</v>
      </c>
      <c r="T69" s="27">
        <f t="shared" ref="T69:T88" si="56">S69*O69</f>
        <v>84810.96</v>
      </c>
      <c r="U69" s="28">
        <f t="shared" ref="U69:U88" si="57">IF($K69&lt;=4000,$K69*1.12,IF($K69&lt;=10000,$K69*1.08,$K69*1.06))</f>
        <v>9180</v>
      </c>
      <c r="V69" s="28">
        <f t="shared" ref="V69:V90" si="58">U69*30</f>
        <v>275400</v>
      </c>
      <c r="W69" s="28">
        <f t="shared" ref="W69:W88" si="59">V69*O69</f>
        <v>88072.92</v>
      </c>
    </row>
    <row r="70" spans="1:23">
      <c r="A70" s="14">
        <v>752</v>
      </c>
      <c r="B70" s="14" t="s">
        <v>160</v>
      </c>
      <c r="C70" s="14">
        <v>181</v>
      </c>
      <c r="D70" s="14" t="s">
        <v>159</v>
      </c>
      <c r="E70" s="15">
        <v>0</v>
      </c>
      <c r="F70" s="15">
        <f t="shared" si="48"/>
        <v>0</v>
      </c>
      <c r="G70" s="15">
        <f t="shared" si="49"/>
        <v>0</v>
      </c>
      <c r="H70" s="14">
        <f>VLOOKUP(A70,[1]查询时间段分门店销售汇总!$D$1:$L$65536,9,FALSE)</f>
        <v>90311.11</v>
      </c>
      <c r="I70" s="19">
        <f t="shared" si="50"/>
        <v>3612.4444</v>
      </c>
      <c r="J70" s="20">
        <f>VLOOKUP(A$1:A$65537,[2]门店!$A:$I,9,0)</f>
        <v>2500</v>
      </c>
      <c r="K70" s="20">
        <v>3000</v>
      </c>
      <c r="L70" s="20">
        <f t="shared" si="51"/>
        <v>90000</v>
      </c>
      <c r="M70" s="20">
        <f t="shared" si="52"/>
        <v>23346</v>
      </c>
      <c r="N70" s="21">
        <v>0</v>
      </c>
      <c r="O70" s="22" t="s">
        <v>161</v>
      </c>
      <c r="P70" s="14">
        <f>VLOOKUP(A$1:A$65537,[3]查询时间段分门店销售汇总!$A:$I,8,0)</f>
        <v>64.14</v>
      </c>
      <c r="Q70" s="26">
        <f t="shared" si="53"/>
        <v>1403.18054256314</v>
      </c>
      <c r="R70" s="27">
        <f t="shared" si="54"/>
        <v>3180</v>
      </c>
      <c r="S70" s="27">
        <f t="shared" si="55"/>
        <v>95400</v>
      </c>
      <c r="T70" s="27">
        <f t="shared" si="56"/>
        <v>24746.76</v>
      </c>
      <c r="U70" s="28">
        <f t="shared" si="57"/>
        <v>3360</v>
      </c>
      <c r="V70" s="28">
        <f t="shared" si="58"/>
        <v>100800</v>
      </c>
      <c r="W70" s="28">
        <f t="shared" si="59"/>
        <v>26147.52</v>
      </c>
    </row>
    <row r="71" spans="1:23">
      <c r="A71" s="14">
        <v>709</v>
      </c>
      <c r="B71" s="14" t="s">
        <v>162</v>
      </c>
      <c r="C71" s="14">
        <v>181</v>
      </c>
      <c r="D71" s="14" t="s">
        <v>159</v>
      </c>
      <c r="E71" s="15">
        <v>59756.91</v>
      </c>
      <c r="F71" s="15">
        <f t="shared" si="48"/>
        <v>1991.897</v>
      </c>
      <c r="G71" s="15">
        <f t="shared" si="49"/>
        <v>2390.2764</v>
      </c>
      <c r="H71" s="14">
        <f>VLOOKUP(A71,[1]查询时间段分门店销售汇总!$D$1:$L$65536,9,FALSE)</f>
        <v>182380.41</v>
      </c>
      <c r="I71" s="19">
        <f t="shared" si="50"/>
        <v>7295.2164</v>
      </c>
      <c r="J71" s="20">
        <f>VLOOKUP(A$1:A$65537,[2]门店!$A:$I,9,0)</f>
        <v>6300</v>
      </c>
      <c r="K71" s="20">
        <v>7500</v>
      </c>
      <c r="L71" s="20">
        <f t="shared" si="51"/>
        <v>225000</v>
      </c>
      <c r="M71" s="20">
        <f t="shared" si="52"/>
        <v>70650</v>
      </c>
      <c r="N71" s="21">
        <f t="shared" ref="N71:N89" si="60">(K71-F71)/F71</f>
        <v>2.76525493035031</v>
      </c>
      <c r="O71" s="22" t="s">
        <v>98</v>
      </c>
      <c r="P71" s="14">
        <f>VLOOKUP(A$1:A$65537,[3]查询时间段分门店销售汇总!$A:$I,8,0)</f>
        <v>73.41</v>
      </c>
      <c r="Q71" s="26">
        <f t="shared" si="53"/>
        <v>3064.97752349816</v>
      </c>
      <c r="R71" s="27">
        <f t="shared" si="54"/>
        <v>7800</v>
      </c>
      <c r="S71" s="27">
        <f t="shared" si="55"/>
        <v>234000</v>
      </c>
      <c r="T71" s="27">
        <f t="shared" si="56"/>
        <v>73476</v>
      </c>
      <c r="U71" s="28">
        <f t="shared" si="57"/>
        <v>8100</v>
      </c>
      <c r="V71" s="28">
        <f t="shared" si="58"/>
        <v>243000</v>
      </c>
      <c r="W71" s="28">
        <f t="shared" si="59"/>
        <v>76302</v>
      </c>
    </row>
    <row r="72" spans="1:23">
      <c r="A72" s="14">
        <v>311</v>
      </c>
      <c r="B72" s="14" t="s">
        <v>163</v>
      </c>
      <c r="C72" s="14">
        <v>181</v>
      </c>
      <c r="D72" s="14" t="s">
        <v>159</v>
      </c>
      <c r="E72" s="15">
        <v>280522.75</v>
      </c>
      <c r="F72" s="15">
        <f t="shared" si="48"/>
        <v>9350.75833333333</v>
      </c>
      <c r="G72" s="15">
        <f t="shared" si="49"/>
        <v>11220.91</v>
      </c>
      <c r="H72" s="14">
        <f>VLOOKUP(A72,[1]查询时间段分门店销售汇总!$D$1:$L$65536,9,FALSE)</f>
        <v>152367.17</v>
      </c>
      <c r="I72" s="19">
        <f t="shared" si="50"/>
        <v>6094.6868</v>
      </c>
      <c r="J72" s="20">
        <f>VLOOKUP(A$1:A$65537,[2]门店!$A:$I,9,0)</f>
        <v>5500</v>
      </c>
      <c r="K72" s="20">
        <v>9000</v>
      </c>
      <c r="L72" s="20">
        <f t="shared" si="51"/>
        <v>270000</v>
      </c>
      <c r="M72" s="20">
        <f t="shared" si="52"/>
        <v>59400</v>
      </c>
      <c r="N72" s="21">
        <f t="shared" si="60"/>
        <v>-0.0375112178958747</v>
      </c>
      <c r="O72" s="22">
        <v>0.22</v>
      </c>
      <c r="P72" s="14">
        <f>VLOOKUP(A$1:A$65537,[3]查询时间段分门店销售汇总!$A:$I,8,0)</f>
        <v>216.74</v>
      </c>
      <c r="Q72" s="26">
        <f t="shared" si="53"/>
        <v>1245.73221371228</v>
      </c>
      <c r="R72" s="27">
        <f t="shared" si="54"/>
        <v>9360</v>
      </c>
      <c r="S72" s="27">
        <f t="shared" si="55"/>
        <v>280800</v>
      </c>
      <c r="T72" s="27">
        <f t="shared" si="56"/>
        <v>61776</v>
      </c>
      <c r="U72" s="28">
        <f t="shared" si="57"/>
        <v>9720</v>
      </c>
      <c r="V72" s="28">
        <f t="shared" si="58"/>
        <v>291600</v>
      </c>
      <c r="W72" s="28">
        <f t="shared" si="59"/>
        <v>64152</v>
      </c>
    </row>
    <row r="73" spans="1:23">
      <c r="A73" s="14">
        <v>581</v>
      </c>
      <c r="B73" s="14" t="s">
        <v>164</v>
      </c>
      <c r="C73" s="14">
        <v>181</v>
      </c>
      <c r="D73" s="14" t="s">
        <v>159</v>
      </c>
      <c r="E73" s="15">
        <v>239887.46</v>
      </c>
      <c r="F73" s="15">
        <f t="shared" si="48"/>
        <v>7996.24866666667</v>
      </c>
      <c r="G73" s="15">
        <f t="shared" si="49"/>
        <v>9595.4984</v>
      </c>
      <c r="H73" s="14">
        <f>VLOOKUP(A73,[1]查询时间段分门店销售汇总!$D$1:$L$65536,9,FALSE)</f>
        <v>235288.37</v>
      </c>
      <c r="I73" s="19">
        <f t="shared" si="50"/>
        <v>9411.5348</v>
      </c>
      <c r="J73" s="20">
        <v>9200</v>
      </c>
      <c r="K73" s="20">
        <v>9200</v>
      </c>
      <c r="L73" s="20">
        <f t="shared" si="51"/>
        <v>276000</v>
      </c>
      <c r="M73" s="20">
        <f t="shared" si="52"/>
        <v>92874</v>
      </c>
      <c r="N73" s="21">
        <f t="shared" si="60"/>
        <v>0.150539507150561</v>
      </c>
      <c r="O73" s="22" t="s">
        <v>77</v>
      </c>
      <c r="P73" s="14">
        <f>VLOOKUP(A$1:A$65537,[3]查询时间段分门店销售汇总!$A:$I,8,0)</f>
        <v>63.61</v>
      </c>
      <c r="Q73" s="26">
        <f t="shared" si="53"/>
        <v>4338.94041817324</v>
      </c>
      <c r="R73" s="27">
        <f t="shared" si="54"/>
        <v>9568</v>
      </c>
      <c r="S73" s="27">
        <f t="shared" si="55"/>
        <v>287040</v>
      </c>
      <c r="T73" s="27">
        <f t="shared" si="56"/>
        <v>96588.96</v>
      </c>
      <c r="U73" s="28">
        <f t="shared" si="57"/>
        <v>9936</v>
      </c>
      <c r="V73" s="28">
        <f t="shared" si="58"/>
        <v>298080</v>
      </c>
      <c r="W73" s="28">
        <f t="shared" si="59"/>
        <v>100303.92</v>
      </c>
    </row>
    <row r="74" spans="1:23">
      <c r="A74" s="14">
        <v>570</v>
      </c>
      <c r="B74" s="14" t="s">
        <v>165</v>
      </c>
      <c r="C74" s="14">
        <v>181</v>
      </c>
      <c r="D74" s="14" t="s">
        <v>159</v>
      </c>
      <c r="E74" s="15">
        <v>107013.59</v>
      </c>
      <c r="F74" s="15">
        <f t="shared" si="48"/>
        <v>3567.11966666667</v>
      </c>
      <c r="G74" s="15">
        <f t="shared" si="49"/>
        <v>4280.5436</v>
      </c>
      <c r="H74" s="14">
        <f>VLOOKUP(A74,[1]查询时间段分门店销售汇总!$D$1:$L$65536,9,FALSE)</f>
        <v>111817.22</v>
      </c>
      <c r="I74" s="19">
        <f t="shared" si="50"/>
        <v>4472.6888</v>
      </c>
      <c r="J74" s="20">
        <f>VLOOKUP(A$1:A$65537,[2]门店!$A:$I,9,0)</f>
        <v>4600</v>
      </c>
      <c r="K74" s="20">
        <v>4600</v>
      </c>
      <c r="L74" s="20">
        <f t="shared" si="51"/>
        <v>138000</v>
      </c>
      <c r="M74" s="20">
        <f t="shared" si="52"/>
        <v>42159</v>
      </c>
      <c r="N74" s="21">
        <f t="shared" si="60"/>
        <v>0.289555840524554</v>
      </c>
      <c r="O74" s="22" t="s">
        <v>166</v>
      </c>
      <c r="P74" s="14">
        <f>VLOOKUP(A$1:A$65537,[3]查询时间段分门店销售汇总!$A:$I,8,0)</f>
        <v>54.21</v>
      </c>
      <c r="Q74" s="26">
        <f t="shared" si="53"/>
        <v>2545.65578306585</v>
      </c>
      <c r="R74" s="27">
        <f t="shared" si="54"/>
        <v>4784</v>
      </c>
      <c r="S74" s="27">
        <f t="shared" si="55"/>
        <v>143520</v>
      </c>
      <c r="T74" s="27">
        <f t="shared" si="56"/>
        <v>43845.36</v>
      </c>
      <c r="U74" s="28">
        <f t="shared" si="57"/>
        <v>4968</v>
      </c>
      <c r="V74" s="28">
        <f t="shared" si="58"/>
        <v>149040</v>
      </c>
      <c r="W74" s="28">
        <f t="shared" si="59"/>
        <v>45531.72</v>
      </c>
    </row>
    <row r="75" spans="1:23">
      <c r="A75" s="14">
        <v>357</v>
      </c>
      <c r="B75" s="14" t="s">
        <v>167</v>
      </c>
      <c r="C75" s="14">
        <v>181</v>
      </c>
      <c r="D75" s="14" t="s">
        <v>159</v>
      </c>
      <c r="E75" s="15">
        <v>164894.85</v>
      </c>
      <c r="F75" s="15">
        <f t="shared" si="48"/>
        <v>5496.495</v>
      </c>
      <c r="G75" s="15">
        <f t="shared" si="49"/>
        <v>6595.794</v>
      </c>
      <c r="H75" s="14">
        <f>VLOOKUP(A75,[1]查询时间段分门店销售汇总!$D$1:$L$65536,9,FALSE)</f>
        <v>160608.33</v>
      </c>
      <c r="I75" s="19">
        <f t="shared" si="50"/>
        <v>6424.3332</v>
      </c>
      <c r="J75" s="20">
        <f>VLOOKUP(A$1:A$65537,[2]门店!$A:$I,9,0)</f>
        <v>6600</v>
      </c>
      <c r="K75" s="20">
        <v>6600</v>
      </c>
      <c r="L75" s="20">
        <f t="shared" si="51"/>
        <v>198000</v>
      </c>
      <c r="M75" s="20">
        <f t="shared" si="52"/>
        <v>54252</v>
      </c>
      <c r="N75" s="21">
        <f t="shared" si="60"/>
        <v>0.200765214923328</v>
      </c>
      <c r="O75" s="22" t="s">
        <v>114</v>
      </c>
      <c r="P75" s="14">
        <f>VLOOKUP(A$1:A$65537,[3]查询时间段分门店销售汇总!$A:$I,8,0)</f>
        <v>95.41</v>
      </c>
      <c r="Q75" s="26">
        <f t="shared" si="53"/>
        <v>2075.25416622995</v>
      </c>
      <c r="R75" s="27">
        <f t="shared" si="54"/>
        <v>6864</v>
      </c>
      <c r="S75" s="27">
        <f t="shared" si="55"/>
        <v>205920</v>
      </c>
      <c r="T75" s="27">
        <f t="shared" si="56"/>
        <v>56422.08</v>
      </c>
      <c r="U75" s="28">
        <f t="shared" si="57"/>
        <v>7128</v>
      </c>
      <c r="V75" s="28">
        <f t="shared" si="58"/>
        <v>213840</v>
      </c>
      <c r="W75" s="28">
        <f t="shared" si="59"/>
        <v>58592.16</v>
      </c>
    </row>
    <row r="76" spans="1:23">
      <c r="A76" s="14">
        <v>379</v>
      </c>
      <c r="B76" s="14" t="s">
        <v>168</v>
      </c>
      <c r="C76" s="14">
        <v>181</v>
      </c>
      <c r="D76" s="14" t="s">
        <v>159</v>
      </c>
      <c r="E76" s="15">
        <v>171252.27</v>
      </c>
      <c r="F76" s="15">
        <f t="shared" si="48"/>
        <v>5708.409</v>
      </c>
      <c r="G76" s="15">
        <f t="shared" si="49"/>
        <v>6850.0908</v>
      </c>
      <c r="H76" s="14">
        <f>VLOOKUP(A76,[1]查询时间段分门店销售汇总!$D$1:$L$65536,9,FALSE)</f>
        <v>145219.99</v>
      </c>
      <c r="I76" s="19">
        <f t="shared" si="50"/>
        <v>5808.7996</v>
      </c>
      <c r="J76" s="20">
        <f>VLOOKUP(A$1:A$65537,[2]门店!$A:$I,9,0)</f>
        <v>6000</v>
      </c>
      <c r="K76" s="20">
        <v>6000</v>
      </c>
      <c r="L76" s="20">
        <f t="shared" si="51"/>
        <v>180000</v>
      </c>
      <c r="M76" s="20">
        <f t="shared" si="52"/>
        <v>51606</v>
      </c>
      <c r="N76" s="21">
        <f t="shared" si="60"/>
        <v>0.0510809579341635</v>
      </c>
      <c r="O76" s="22" t="s">
        <v>169</v>
      </c>
      <c r="P76" s="14">
        <f>VLOOKUP(A$1:A$65537,[3]查询时间段分门店销售汇总!$A:$I,8,0)</f>
        <v>67.16</v>
      </c>
      <c r="Q76" s="26">
        <f t="shared" si="53"/>
        <v>2680.1667659321</v>
      </c>
      <c r="R76" s="27">
        <f t="shared" si="54"/>
        <v>6240</v>
      </c>
      <c r="S76" s="27">
        <f t="shared" si="55"/>
        <v>187200</v>
      </c>
      <c r="T76" s="27">
        <f t="shared" si="56"/>
        <v>53670.24</v>
      </c>
      <c r="U76" s="28">
        <f t="shared" si="57"/>
        <v>6480</v>
      </c>
      <c r="V76" s="28">
        <f t="shared" si="58"/>
        <v>194400</v>
      </c>
      <c r="W76" s="28">
        <f t="shared" si="59"/>
        <v>55734.48</v>
      </c>
    </row>
    <row r="77" spans="1:23">
      <c r="A77" s="14">
        <v>730</v>
      </c>
      <c r="B77" s="14" t="s">
        <v>170</v>
      </c>
      <c r="C77" s="14">
        <v>181</v>
      </c>
      <c r="D77" s="14" t="s">
        <v>159</v>
      </c>
      <c r="E77" s="15">
        <v>233819.03</v>
      </c>
      <c r="F77" s="15">
        <f t="shared" si="48"/>
        <v>7793.96766666667</v>
      </c>
      <c r="G77" s="15">
        <f t="shared" si="49"/>
        <v>9352.7612</v>
      </c>
      <c r="H77" s="14">
        <f>VLOOKUP(A77,[1]查询时间段分门店销售汇总!$D$1:$L$65536,9,FALSE)</f>
        <v>219909.21</v>
      </c>
      <c r="I77" s="19">
        <f t="shared" si="50"/>
        <v>8796.3684</v>
      </c>
      <c r="J77" s="20">
        <f>VLOOKUP(A$1:A$65537,[2]门店!$A:$I,9,0)</f>
        <v>9000</v>
      </c>
      <c r="K77" s="20">
        <v>9000</v>
      </c>
      <c r="L77" s="20">
        <f t="shared" si="51"/>
        <v>270000</v>
      </c>
      <c r="M77" s="20">
        <f t="shared" si="52"/>
        <v>80730</v>
      </c>
      <c r="N77" s="21">
        <f t="shared" si="60"/>
        <v>0.154739201509817</v>
      </c>
      <c r="O77" s="22" t="s">
        <v>171</v>
      </c>
      <c r="P77" s="14">
        <f>VLOOKUP(A$1:A$65537,[3]查询时间段分门店销售汇总!$A:$I,8,0)</f>
        <v>90.04</v>
      </c>
      <c r="Q77" s="26">
        <f t="shared" si="53"/>
        <v>2998.667258996</v>
      </c>
      <c r="R77" s="27">
        <f t="shared" si="54"/>
        <v>9360</v>
      </c>
      <c r="S77" s="27">
        <f t="shared" si="55"/>
        <v>280800</v>
      </c>
      <c r="T77" s="27">
        <f t="shared" si="56"/>
        <v>83959.2</v>
      </c>
      <c r="U77" s="28">
        <f t="shared" si="57"/>
        <v>9720</v>
      </c>
      <c r="V77" s="28">
        <f t="shared" si="58"/>
        <v>291600</v>
      </c>
      <c r="W77" s="28">
        <f t="shared" si="59"/>
        <v>87188.4</v>
      </c>
    </row>
    <row r="78" spans="1:23">
      <c r="A78" s="14">
        <v>343</v>
      </c>
      <c r="B78" s="14" t="s">
        <v>172</v>
      </c>
      <c r="C78" s="14">
        <v>181</v>
      </c>
      <c r="D78" s="14" t="s">
        <v>159</v>
      </c>
      <c r="E78" s="15">
        <v>523760.35</v>
      </c>
      <c r="F78" s="15">
        <f t="shared" si="48"/>
        <v>17458.6783333333</v>
      </c>
      <c r="G78" s="15">
        <f t="shared" si="49"/>
        <v>20950.414</v>
      </c>
      <c r="H78" s="14">
        <f>VLOOKUP(A78,[1]查询时间段分门店销售汇总!$D$1:$L$65536,9,FALSE)</f>
        <v>488464.93</v>
      </c>
      <c r="I78" s="19">
        <f t="shared" si="50"/>
        <v>19538.5972</v>
      </c>
      <c r="J78" s="20">
        <f>VLOOKUP(A$1:A$65537,[2]门店!$A:$I,9,0)</f>
        <v>20000</v>
      </c>
      <c r="K78" s="20">
        <v>20000</v>
      </c>
      <c r="L78" s="20">
        <f t="shared" si="51"/>
        <v>600000</v>
      </c>
      <c r="M78" s="20">
        <f t="shared" si="52"/>
        <v>170520</v>
      </c>
      <c r="N78" s="21">
        <f t="shared" si="60"/>
        <v>0.145562087699078</v>
      </c>
      <c r="O78" s="22" t="s">
        <v>173</v>
      </c>
      <c r="P78" s="14">
        <f>VLOOKUP(A$1:A$65537,[3]查询时间段分门店销售汇总!$A:$I,8,0)</f>
        <v>119.14</v>
      </c>
      <c r="Q78" s="26">
        <f t="shared" si="53"/>
        <v>5036.09199261373</v>
      </c>
      <c r="R78" s="27">
        <f t="shared" si="54"/>
        <v>20600</v>
      </c>
      <c r="S78" s="27">
        <f t="shared" si="55"/>
        <v>618000</v>
      </c>
      <c r="T78" s="27">
        <f t="shared" si="56"/>
        <v>175635.6</v>
      </c>
      <c r="U78" s="28">
        <f t="shared" si="57"/>
        <v>21200</v>
      </c>
      <c r="V78" s="28">
        <f t="shared" si="58"/>
        <v>636000</v>
      </c>
      <c r="W78" s="28">
        <f t="shared" si="59"/>
        <v>180751.2</v>
      </c>
    </row>
    <row r="79" spans="1:23">
      <c r="A79" s="14">
        <v>339</v>
      </c>
      <c r="B79" s="14" t="s">
        <v>174</v>
      </c>
      <c r="C79" s="14">
        <v>181</v>
      </c>
      <c r="D79" s="14" t="s">
        <v>159</v>
      </c>
      <c r="E79" s="15">
        <v>160863.85</v>
      </c>
      <c r="F79" s="15">
        <f t="shared" si="48"/>
        <v>5362.12833333333</v>
      </c>
      <c r="G79" s="15">
        <f t="shared" si="49"/>
        <v>6434.554</v>
      </c>
      <c r="H79" s="14">
        <f>VLOOKUP(A79,[1]查询时间段分门店销售汇总!$D$1:$L$65536,9,FALSE)</f>
        <v>92005.5</v>
      </c>
      <c r="I79" s="19">
        <f t="shared" si="50"/>
        <v>3680.22</v>
      </c>
      <c r="J79" s="20">
        <f>VLOOKUP(A$1:A$65537,[2]门店!$A:$I,9,0)</f>
        <v>4200</v>
      </c>
      <c r="K79" s="20">
        <v>4200</v>
      </c>
      <c r="L79" s="20">
        <f t="shared" si="51"/>
        <v>126000</v>
      </c>
      <c r="M79" s="20">
        <f t="shared" si="52"/>
        <v>37787.4</v>
      </c>
      <c r="N79" s="21">
        <f t="shared" si="60"/>
        <v>-0.216728929464264</v>
      </c>
      <c r="O79" s="22" t="s">
        <v>175</v>
      </c>
      <c r="P79" s="14">
        <f>VLOOKUP(A$1:A$65537,[3]查询时间段分门店销售汇总!$A:$I,8,0)</f>
        <v>78.48</v>
      </c>
      <c r="Q79" s="26">
        <f t="shared" si="53"/>
        <v>1605.50458715596</v>
      </c>
      <c r="R79" s="27">
        <f t="shared" si="54"/>
        <v>4368</v>
      </c>
      <c r="S79" s="27">
        <f t="shared" si="55"/>
        <v>131040</v>
      </c>
      <c r="T79" s="27">
        <f t="shared" si="56"/>
        <v>39298.896</v>
      </c>
      <c r="U79" s="28">
        <f t="shared" si="57"/>
        <v>4536</v>
      </c>
      <c r="V79" s="28">
        <f t="shared" si="58"/>
        <v>136080</v>
      </c>
      <c r="W79" s="28">
        <f t="shared" si="59"/>
        <v>40810.392</v>
      </c>
    </row>
    <row r="80" spans="1:23">
      <c r="A80" s="14">
        <v>727</v>
      </c>
      <c r="B80" s="14" t="s">
        <v>176</v>
      </c>
      <c r="C80" s="14">
        <v>181</v>
      </c>
      <c r="D80" s="14" t="s">
        <v>159</v>
      </c>
      <c r="E80" s="15">
        <v>116838.62</v>
      </c>
      <c r="F80" s="15">
        <f t="shared" si="48"/>
        <v>3894.62066666667</v>
      </c>
      <c r="G80" s="15">
        <f t="shared" si="49"/>
        <v>4673.5448</v>
      </c>
      <c r="H80" s="14">
        <f>VLOOKUP(A80,[1]查询时间段分门店销售汇总!$D$1:$L$65536,9,FALSE)</f>
        <v>94237.06</v>
      </c>
      <c r="I80" s="19">
        <f t="shared" si="50"/>
        <v>3769.4824</v>
      </c>
      <c r="J80" s="20">
        <f>VLOOKUP(A$1:A$65537,[2]门店!$A:$I,9,0)</f>
        <v>4300</v>
      </c>
      <c r="K80" s="20">
        <v>4300</v>
      </c>
      <c r="L80" s="20">
        <f t="shared" si="51"/>
        <v>129000</v>
      </c>
      <c r="M80" s="20">
        <f t="shared" si="52"/>
        <v>41834.7</v>
      </c>
      <c r="N80" s="21">
        <f t="shared" si="60"/>
        <v>0.104086987675822</v>
      </c>
      <c r="O80" s="22" t="s">
        <v>53</v>
      </c>
      <c r="P80" s="14">
        <f>VLOOKUP(A$1:A$65537,[3]查询时间段分门店销售汇总!$A:$I,8,0)</f>
        <v>57.49</v>
      </c>
      <c r="Q80" s="26">
        <f t="shared" si="53"/>
        <v>2243.86849886937</v>
      </c>
      <c r="R80" s="27">
        <f t="shared" si="54"/>
        <v>4472</v>
      </c>
      <c r="S80" s="27">
        <f t="shared" si="55"/>
        <v>134160</v>
      </c>
      <c r="T80" s="27">
        <f t="shared" si="56"/>
        <v>43508.088</v>
      </c>
      <c r="U80" s="28">
        <f t="shared" si="57"/>
        <v>4644</v>
      </c>
      <c r="V80" s="28">
        <f t="shared" si="58"/>
        <v>139320</v>
      </c>
      <c r="W80" s="28">
        <f t="shared" si="59"/>
        <v>45181.476</v>
      </c>
    </row>
    <row r="81" spans="1:23">
      <c r="A81" s="14">
        <v>741</v>
      </c>
      <c r="B81" s="14" t="s">
        <v>177</v>
      </c>
      <c r="C81" s="14">
        <v>181</v>
      </c>
      <c r="D81" s="14" t="s">
        <v>159</v>
      </c>
      <c r="E81" s="15">
        <v>63664.51</v>
      </c>
      <c r="F81" s="15">
        <f t="shared" si="48"/>
        <v>2122.15033333333</v>
      </c>
      <c r="G81" s="15">
        <f t="shared" si="49"/>
        <v>2546.5804</v>
      </c>
      <c r="H81" s="14">
        <f>VLOOKUP(A81,[1]查询时间段分门店销售汇总!$D$1:$L$65536,9,FALSE)</f>
        <v>57279.33</v>
      </c>
      <c r="I81" s="19">
        <f t="shared" si="50"/>
        <v>2291.1732</v>
      </c>
      <c r="J81" s="20">
        <f>VLOOKUP(A$1:A$65537,[2]门店!$A:$I,9,0)</f>
        <v>3000</v>
      </c>
      <c r="K81" s="20">
        <v>3000</v>
      </c>
      <c r="L81" s="20">
        <f t="shared" si="51"/>
        <v>90000</v>
      </c>
      <c r="M81" s="20">
        <f t="shared" si="52"/>
        <v>24732</v>
      </c>
      <c r="N81" s="21">
        <f t="shared" si="60"/>
        <v>0.413660452267676</v>
      </c>
      <c r="O81" s="22" t="s">
        <v>178</v>
      </c>
      <c r="P81" s="14">
        <f>VLOOKUP(A$1:A$65537,[3]查询时间段分门店销售汇总!$A:$I,8,0)</f>
        <v>64.05</v>
      </c>
      <c r="Q81" s="26">
        <f t="shared" si="53"/>
        <v>1405.15222482436</v>
      </c>
      <c r="R81" s="27">
        <f t="shared" si="54"/>
        <v>3180</v>
      </c>
      <c r="S81" s="27">
        <f t="shared" si="55"/>
        <v>95400</v>
      </c>
      <c r="T81" s="27">
        <f t="shared" si="56"/>
        <v>26215.92</v>
      </c>
      <c r="U81" s="28">
        <f t="shared" si="57"/>
        <v>3360</v>
      </c>
      <c r="V81" s="28">
        <f t="shared" si="58"/>
        <v>100800</v>
      </c>
      <c r="W81" s="28">
        <f t="shared" si="59"/>
        <v>27699.84</v>
      </c>
    </row>
    <row r="82" spans="1:23">
      <c r="A82" s="14">
        <v>745</v>
      </c>
      <c r="B82" s="14" t="s">
        <v>179</v>
      </c>
      <c r="C82" s="14">
        <v>181</v>
      </c>
      <c r="D82" s="14" t="s">
        <v>159</v>
      </c>
      <c r="E82" s="15">
        <v>134591.39</v>
      </c>
      <c r="F82" s="15">
        <f t="shared" si="48"/>
        <v>4486.37966666667</v>
      </c>
      <c r="G82" s="15">
        <f t="shared" si="49"/>
        <v>5383.6556</v>
      </c>
      <c r="H82" s="14">
        <f>VLOOKUP(A82,[1]查询时间段分门店销售汇总!$D$1:$L$65536,9,FALSE)</f>
        <v>106499.62</v>
      </c>
      <c r="I82" s="19">
        <f t="shared" si="50"/>
        <v>4259.9848</v>
      </c>
      <c r="J82" s="20">
        <f>VLOOKUP(A$1:A$65537,[2]门店!$A:$I,9,0)</f>
        <v>5000</v>
      </c>
      <c r="K82" s="20">
        <v>5000</v>
      </c>
      <c r="L82" s="20">
        <f t="shared" si="51"/>
        <v>150000</v>
      </c>
      <c r="M82" s="20">
        <f t="shared" si="52"/>
        <v>48240</v>
      </c>
      <c r="N82" s="21">
        <f t="shared" si="60"/>
        <v>0.114484366347654</v>
      </c>
      <c r="O82" s="22" t="s">
        <v>180</v>
      </c>
      <c r="P82" s="14">
        <f>VLOOKUP(A$1:A$65537,[3]查询时间段分门店销售汇总!$A:$I,8,0)</f>
        <v>69.98</v>
      </c>
      <c r="Q82" s="26">
        <f t="shared" si="53"/>
        <v>2143.46956273221</v>
      </c>
      <c r="R82" s="27">
        <f t="shared" si="54"/>
        <v>5200</v>
      </c>
      <c r="S82" s="27">
        <f t="shared" si="55"/>
        <v>156000</v>
      </c>
      <c r="T82" s="27">
        <f t="shared" si="56"/>
        <v>50169.6</v>
      </c>
      <c r="U82" s="28">
        <f t="shared" si="57"/>
        <v>5400</v>
      </c>
      <c r="V82" s="28">
        <f t="shared" si="58"/>
        <v>162000</v>
      </c>
      <c r="W82" s="28">
        <f t="shared" si="59"/>
        <v>52099.2</v>
      </c>
    </row>
    <row r="83" spans="1:23">
      <c r="A83" s="14">
        <v>359</v>
      </c>
      <c r="B83" s="14" t="s">
        <v>181</v>
      </c>
      <c r="C83" s="14">
        <v>181</v>
      </c>
      <c r="D83" s="14" t="s">
        <v>159</v>
      </c>
      <c r="E83" s="15">
        <v>237723.97</v>
      </c>
      <c r="F83" s="15">
        <f t="shared" si="48"/>
        <v>7924.13233333333</v>
      </c>
      <c r="G83" s="15">
        <f t="shared" si="49"/>
        <v>9508.9588</v>
      </c>
      <c r="H83" s="14">
        <f>VLOOKUP(A83,[1]查询时间段分门店销售汇总!$D$1:$L$65536,9,FALSE)</f>
        <v>205370.77</v>
      </c>
      <c r="I83" s="19">
        <f t="shared" si="50"/>
        <v>8214.8308</v>
      </c>
      <c r="J83" s="20">
        <f>VLOOKUP(A$1:A$65537,[2]门店!$A:$I,9,0)</f>
        <v>9000</v>
      </c>
      <c r="K83" s="20">
        <v>9000</v>
      </c>
      <c r="L83" s="20">
        <f t="shared" si="51"/>
        <v>270000</v>
      </c>
      <c r="M83" s="20">
        <f t="shared" si="52"/>
        <v>89343</v>
      </c>
      <c r="N83" s="21">
        <f t="shared" si="60"/>
        <v>0.135771037308522</v>
      </c>
      <c r="O83" s="22" t="s">
        <v>182</v>
      </c>
      <c r="P83" s="14">
        <f>VLOOKUP(A$1:A$65537,[3]查询时间段分门店销售汇总!$A:$I,8,0)</f>
        <v>66.53</v>
      </c>
      <c r="Q83" s="26">
        <f t="shared" si="53"/>
        <v>4058.31955508793</v>
      </c>
      <c r="R83" s="27">
        <f t="shared" si="54"/>
        <v>9360</v>
      </c>
      <c r="S83" s="27">
        <f t="shared" si="55"/>
        <v>280800</v>
      </c>
      <c r="T83" s="27">
        <f t="shared" si="56"/>
        <v>92916.72</v>
      </c>
      <c r="U83" s="28">
        <f t="shared" si="57"/>
        <v>9720</v>
      </c>
      <c r="V83" s="28">
        <f t="shared" si="58"/>
        <v>291600</v>
      </c>
      <c r="W83" s="28">
        <f t="shared" si="59"/>
        <v>96490.44</v>
      </c>
    </row>
    <row r="84" spans="1:23">
      <c r="A84" s="14">
        <v>726</v>
      </c>
      <c r="B84" s="14" t="s">
        <v>183</v>
      </c>
      <c r="C84" s="14">
        <v>181</v>
      </c>
      <c r="D84" s="14" t="s">
        <v>159</v>
      </c>
      <c r="E84" s="15">
        <v>291309.31</v>
      </c>
      <c r="F84" s="15">
        <f t="shared" si="48"/>
        <v>9710.31033333333</v>
      </c>
      <c r="G84" s="15">
        <f t="shared" si="49"/>
        <v>11652.3724</v>
      </c>
      <c r="H84" s="14">
        <f>VLOOKUP(A84,[1]查询时间段分门店销售汇总!$D$1:$L$65536,9,FALSE)</f>
        <v>204506.24</v>
      </c>
      <c r="I84" s="19">
        <f t="shared" si="50"/>
        <v>8180.2496</v>
      </c>
      <c r="J84" s="20">
        <f>VLOOKUP(A$1:A$65537,[2]门店!$A:$I,9,0)</f>
        <v>9000</v>
      </c>
      <c r="K84" s="20">
        <v>9000</v>
      </c>
      <c r="L84" s="20">
        <f t="shared" si="51"/>
        <v>270000</v>
      </c>
      <c r="M84" s="20">
        <f t="shared" si="52"/>
        <v>87966</v>
      </c>
      <c r="N84" s="21">
        <f t="shared" si="60"/>
        <v>-0.0731501166234611</v>
      </c>
      <c r="O84" s="22" t="s">
        <v>184</v>
      </c>
      <c r="P84" s="14">
        <f>VLOOKUP(A$1:A$65537,[3]查询时间段分门店销售汇总!$A:$I,8,0)</f>
        <v>73.43</v>
      </c>
      <c r="Q84" s="26">
        <f t="shared" si="53"/>
        <v>3676.97126515048</v>
      </c>
      <c r="R84" s="27">
        <f t="shared" si="54"/>
        <v>9360</v>
      </c>
      <c r="S84" s="27">
        <f t="shared" si="55"/>
        <v>280800</v>
      </c>
      <c r="T84" s="27">
        <f t="shared" si="56"/>
        <v>91484.64</v>
      </c>
      <c r="U84" s="28">
        <f t="shared" si="57"/>
        <v>9720</v>
      </c>
      <c r="V84" s="28">
        <f t="shared" si="58"/>
        <v>291600</v>
      </c>
      <c r="W84" s="28">
        <f t="shared" si="59"/>
        <v>95003.28</v>
      </c>
    </row>
    <row r="85" spans="1:23">
      <c r="A85" s="14">
        <v>582</v>
      </c>
      <c r="B85" s="14" t="s">
        <v>185</v>
      </c>
      <c r="C85" s="14">
        <v>181</v>
      </c>
      <c r="D85" s="14" t="s">
        <v>159</v>
      </c>
      <c r="E85" s="15">
        <v>558892.56</v>
      </c>
      <c r="F85" s="15">
        <f t="shared" si="48"/>
        <v>18629.752</v>
      </c>
      <c r="G85" s="15">
        <f t="shared" si="49"/>
        <v>22355.7024</v>
      </c>
      <c r="H85" s="14">
        <f>VLOOKUP(A85,[1]查询时间段分门店销售汇总!$D$1:$L$65536,9,FALSE)</f>
        <v>590773.29</v>
      </c>
      <c r="I85" s="19">
        <f t="shared" si="50"/>
        <v>23630.9316</v>
      </c>
      <c r="J85" s="20">
        <f>VLOOKUP(A$1:A$65537,[2]门店!$A:$I,9,0)</f>
        <v>24500</v>
      </c>
      <c r="K85" s="20">
        <v>25000</v>
      </c>
      <c r="L85" s="20">
        <f t="shared" si="51"/>
        <v>750000</v>
      </c>
      <c r="M85" s="20">
        <f t="shared" si="52"/>
        <v>190425</v>
      </c>
      <c r="N85" s="21">
        <f t="shared" si="60"/>
        <v>0.341939495490869</v>
      </c>
      <c r="O85" s="22" t="s">
        <v>186</v>
      </c>
      <c r="P85" s="14">
        <f>VLOOKUP(A$1:A$65537,[3]查询时间段分门店销售汇总!$A:$I,8,0)</f>
        <v>126.72</v>
      </c>
      <c r="Q85" s="26">
        <f t="shared" si="53"/>
        <v>5918.56060606061</v>
      </c>
      <c r="R85" s="27">
        <f t="shared" si="54"/>
        <v>25750</v>
      </c>
      <c r="S85" s="27">
        <f t="shared" si="55"/>
        <v>772500</v>
      </c>
      <c r="T85" s="27">
        <f t="shared" si="56"/>
        <v>196137.75</v>
      </c>
      <c r="U85" s="28">
        <f t="shared" si="57"/>
        <v>26500</v>
      </c>
      <c r="V85" s="28">
        <f t="shared" si="58"/>
        <v>795000</v>
      </c>
      <c r="W85" s="28">
        <f t="shared" si="59"/>
        <v>201850.5</v>
      </c>
    </row>
    <row r="86" spans="1:23">
      <c r="A86" s="14">
        <v>347</v>
      </c>
      <c r="B86" s="14" t="s">
        <v>187</v>
      </c>
      <c r="C86" s="14">
        <v>181</v>
      </c>
      <c r="D86" s="14" t="s">
        <v>159</v>
      </c>
      <c r="E86" s="15">
        <v>144842.74</v>
      </c>
      <c r="F86" s="15">
        <f t="shared" si="48"/>
        <v>4828.09133333333</v>
      </c>
      <c r="G86" s="15">
        <f t="shared" si="49"/>
        <v>5793.7096</v>
      </c>
      <c r="H86" s="14">
        <f>VLOOKUP(A86,[1]查询时间段分门店销售汇总!$D$1:$L$65536,9,FALSE)</f>
        <v>118177.94</v>
      </c>
      <c r="I86" s="19">
        <f t="shared" si="50"/>
        <v>4727.1176</v>
      </c>
      <c r="J86" s="20">
        <f>VLOOKUP(A$1:A$65537,[2]门店!$A:$I,9,0)</f>
        <v>5600</v>
      </c>
      <c r="K86" s="20">
        <v>5000</v>
      </c>
      <c r="L86" s="20">
        <f t="shared" si="51"/>
        <v>150000</v>
      </c>
      <c r="M86" s="20">
        <f t="shared" si="52"/>
        <v>48240</v>
      </c>
      <c r="N86" s="21">
        <f t="shared" si="60"/>
        <v>0.0356059268141435</v>
      </c>
      <c r="O86" s="22" t="s">
        <v>180</v>
      </c>
      <c r="P86" s="14">
        <f>VLOOKUP(A$1:A$65537,[3]查询时间段分门店销售汇总!$A:$I,8,0)</f>
        <v>76.78</v>
      </c>
      <c r="Q86" s="26">
        <f t="shared" si="53"/>
        <v>1953.63375879135</v>
      </c>
      <c r="R86" s="27">
        <f t="shared" si="54"/>
        <v>5200</v>
      </c>
      <c r="S86" s="27">
        <f t="shared" si="55"/>
        <v>156000</v>
      </c>
      <c r="T86" s="27">
        <f t="shared" si="56"/>
        <v>50169.6</v>
      </c>
      <c r="U86" s="28">
        <f t="shared" si="57"/>
        <v>5400</v>
      </c>
      <c r="V86" s="28">
        <f t="shared" si="58"/>
        <v>162000</v>
      </c>
      <c r="W86" s="28">
        <f t="shared" si="59"/>
        <v>52099.2</v>
      </c>
    </row>
    <row r="87" spans="1:23">
      <c r="A87" s="14">
        <v>365</v>
      </c>
      <c r="B87" s="14" t="s">
        <v>188</v>
      </c>
      <c r="C87" s="14">
        <v>181</v>
      </c>
      <c r="D87" s="14" t="s">
        <v>159</v>
      </c>
      <c r="E87" s="15">
        <v>270913.99</v>
      </c>
      <c r="F87" s="15">
        <f t="shared" si="48"/>
        <v>9030.46633333333</v>
      </c>
      <c r="G87" s="15">
        <f t="shared" si="49"/>
        <v>10836.5596</v>
      </c>
      <c r="H87" s="14">
        <f>VLOOKUP(A87,[1]查询时间段分门店销售汇总!$D$1:$L$65536,9,FALSE)</f>
        <v>201959.48</v>
      </c>
      <c r="I87" s="19">
        <f t="shared" si="50"/>
        <v>8078.3792</v>
      </c>
      <c r="J87" s="20">
        <f>VLOOKUP(A$1:A$65537,[2]门店!$A:$I,9,0)</f>
        <v>9800</v>
      </c>
      <c r="K87" s="20">
        <v>9800</v>
      </c>
      <c r="L87" s="20">
        <f t="shared" si="51"/>
        <v>294000</v>
      </c>
      <c r="M87" s="20">
        <f t="shared" si="52"/>
        <v>95373.6</v>
      </c>
      <c r="N87" s="21">
        <f t="shared" si="60"/>
        <v>0.0852152744123697</v>
      </c>
      <c r="O87" s="22" t="s">
        <v>189</v>
      </c>
      <c r="P87" s="14">
        <f>VLOOKUP(A$1:A$65537,[3]查询时间段分门店销售汇总!$A:$I,8,0)</f>
        <v>75.33</v>
      </c>
      <c r="Q87" s="26">
        <f t="shared" si="53"/>
        <v>3902.82755874154</v>
      </c>
      <c r="R87" s="27">
        <f t="shared" si="54"/>
        <v>10192</v>
      </c>
      <c r="S87" s="27">
        <f t="shared" si="55"/>
        <v>305760</v>
      </c>
      <c r="T87" s="27">
        <f t="shared" si="56"/>
        <v>99188.544</v>
      </c>
      <c r="U87" s="28">
        <f t="shared" si="57"/>
        <v>10584</v>
      </c>
      <c r="V87" s="28">
        <f t="shared" si="58"/>
        <v>317520</v>
      </c>
      <c r="W87" s="28">
        <f t="shared" si="59"/>
        <v>103003.488</v>
      </c>
    </row>
    <row r="88" spans="1:23">
      <c r="A88" s="15">
        <v>585</v>
      </c>
      <c r="B88" s="14" t="s">
        <v>190</v>
      </c>
      <c r="C88" s="15">
        <v>181</v>
      </c>
      <c r="D88" s="14" t="s">
        <v>159</v>
      </c>
      <c r="E88" s="15">
        <v>277150.54</v>
      </c>
      <c r="F88" s="15">
        <f t="shared" si="48"/>
        <v>9238.35133333333</v>
      </c>
      <c r="G88" s="15">
        <f t="shared" si="49"/>
        <v>11086.0216</v>
      </c>
      <c r="H88" s="14">
        <f>VLOOKUP(A88,[1]查询时间段分门店销售汇总!$D$1:$L$65536,9,FALSE)</f>
        <v>117907.02</v>
      </c>
      <c r="I88" s="19">
        <f>H88/11</f>
        <v>10718.82</v>
      </c>
      <c r="J88" s="20">
        <f>VLOOKUP(A$1:A$65537,[2]门店!$A:$I,9,0)</f>
        <v>9600</v>
      </c>
      <c r="K88" s="20">
        <v>9600</v>
      </c>
      <c r="L88" s="20">
        <f t="shared" si="51"/>
        <v>288000</v>
      </c>
      <c r="M88" s="20">
        <f t="shared" si="52"/>
        <v>90460.8</v>
      </c>
      <c r="N88" s="21">
        <f t="shared" si="60"/>
        <v>0.0391464508782845</v>
      </c>
      <c r="O88" s="22" t="s">
        <v>191</v>
      </c>
      <c r="P88" s="14">
        <f>VLOOKUP(A$1:A$65537,[3]查询时间段分门店销售汇总!$A:$I,8,0)</f>
        <v>79.44</v>
      </c>
      <c r="Q88" s="26">
        <f t="shared" si="53"/>
        <v>3625.37764350453</v>
      </c>
      <c r="R88" s="27">
        <f t="shared" si="54"/>
        <v>9984</v>
      </c>
      <c r="S88" s="27">
        <f t="shared" si="55"/>
        <v>299520</v>
      </c>
      <c r="T88" s="27">
        <f t="shared" si="56"/>
        <v>94079.232</v>
      </c>
      <c r="U88" s="28">
        <f t="shared" si="57"/>
        <v>10368</v>
      </c>
      <c r="V88" s="28">
        <f t="shared" si="58"/>
        <v>311040</v>
      </c>
      <c r="W88" s="28">
        <f t="shared" si="59"/>
        <v>97697.664</v>
      </c>
    </row>
    <row r="89" spans="1:23">
      <c r="A89" s="14">
        <v>307</v>
      </c>
      <c r="B89" s="14" t="s">
        <v>192</v>
      </c>
      <c r="C89" s="14">
        <v>142</v>
      </c>
      <c r="D89" s="14" t="s">
        <v>193</v>
      </c>
      <c r="E89" s="15">
        <f>VLOOKUP(A89,[4]查询时间段分门店销售汇总!$D$1:$L$65536,9,FALSE)</f>
        <v>1660523.87</v>
      </c>
      <c r="F89" s="15">
        <f t="shared" si="48"/>
        <v>55350.7956666667</v>
      </c>
      <c r="G89" s="15">
        <f t="shared" ref="G89:G96" si="61">F89*1.2</f>
        <v>66420.9548</v>
      </c>
      <c r="H89" s="14">
        <f>VLOOKUP(A89,[1]查询时间段分门店销售汇总!$D$1:$L$65536,9,FALSE)</f>
        <v>1349030.66</v>
      </c>
      <c r="I89" s="19">
        <f>H89/25</f>
        <v>53961.2264</v>
      </c>
      <c r="J89" s="20">
        <v>67500</v>
      </c>
      <c r="K89" s="20">
        <v>67500</v>
      </c>
      <c r="L89" s="20">
        <f t="shared" si="51"/>
        <v>2025000</v>
      </c>
      <c r="M89" s="20">
        <f t="shared" ref="M89:M96" si="62">L89*O89</f>
        <v>617827.5</v>
      </c>
      <c r="N89" s="21">
        <f t="shared" si="60"/>
        <v>0.219494664656642</v>
      </c>
      <c r="O89" s="22" t="s">
        <v>194</v>
      </c>
      <c r="P89" s="14">
        <f>VLOOKUP(A$1:A$65537,[3]查询时间段分门店销售汇总!$A:$I,8,0)</f>
        <v>142.31</v>
      </c>
      <c r="Q89" s="26">
        <f t="shared" si="53"/>
        <v>14229.4989810976</v>
      </c>
      <c r="R89" s="27">
        <f t="shared" ref="R89:R96" si="63">IF($K89&lt;=4000,$K89*1.06,IF($K89&lt;=10000,$K89*1.04,$K89*1.03))</f>
        <v>69525</v>
      </c>
      <c r="S89" s="27">
        <f t="shared" si="55"/>
        <v>2085750</v>
      </c>
      <c r="T89" s="27">
        <f t="shared" ref="T89:T96" si="64">S89*O89</f>
        <v>636362.325</v>
      </c>
      <c r="U89" s="28">
        <f t="shared" ref="U89:U96" si="65">IF($K89&lt;=4000,$K89*1.12,IF($K89&lt;=10000,$K89*1.08,$K89*1.06))</f>
        <v>71550</v>
      </c>
      <c r="V89" s="28">
        <f t="shared" si="58"/>
        <v>2146500</v>
      </c>
      <c r="W89" s="28">
        <f t="shared" ref="W89:W96" si="66">V89*O89</f>
        <v>654897.15</v>
      </c>
    </row>
    <row r="90" spans="1:23">
      <c r="A90" s="30"/>
      <c r="B90" s="30"/>
      <c r="C90" s="30"/>
      <c r="D90" s="30"/>
      <c r="E90" s="30"/>
      <c r="F90" s="30"/>
      <c r="G90" s="30"/>
      <c r="H90" s="30"/>
      <c r="I90" s="32"/>
      <c r="J90" s="33">
        <f>SUM(J2:J89)</f>
        <v>668500</v>
      </c>
      <c r="K90" s="33">
        <f>SUM(K2:K89)</f>
        <v>679400</v>
      </c>
      <c r="L90" s="33">
        <f>SUM(L2:L89)</f>
        <v>20382000</v>
      </c>
      <c r="M90" s="33">
        <f>SUM(M2:M89)</f>
        <v>6314078.7</v>
      </c>
      <c r="N90" s="33"/>
      <c r="O90" s="34"/>
      <c r="P90" s="30"/>
      <c r="Q90" s="30"/>
      <c r="R90" s="35">
        <f t="shared" ref="R90:W90" si="67">SUM(R2:R89)</f>
        <v>705672</v>
      </c>
      <c r="S90" s="35">
        <f t="shared" si="67"/>
        <v>21170160</v>
      </c>
      <c r="T90" s="35">
        <f t="shared" si="67"/>
        <v>6559101.33</v>
      </c>
      <c r="U90" s="36">
        <f t="shared" si="67"/>
        <v>731944</v>
      </c>
      <c r="V90" s="36">
        <f t="shared" si="67"/>
        <v>21958320</v>
      </c>
      <c r="W90" s="36">
        <f t="shared" si="67"/>
        <v>6804123.96</v>
      </c>
    </row>
    <row r="91" spans="1:23">
      <c r="A91" s="14" t="s">
        <v>195</v>
      </c>
      <c r="B91" s="30"/>
      <c r="C91" s="30"/>
      <c r="D91" s="30"/>
      <c r="E91" s="30"/>
      <c r="F91" s="30"/>
      <c r="G91" s="30"/>
      <c r="H91" s="30"/>
      <c r="I91" s="32"/>
      <c r="J91" s="33"/>
      <c r="K91" s="33"/>
      <c r="L91" s="33"/>
      <c r="M91" s="33"/>
      <c r="N91" s="33"/>
      <c r="O91" s="34"/>
      <c r="P91" s="30"/>
      <c r="Q91" s="30"/>
      <c r="R91" s="35"/>
      <c r="S91" s="35"/>
      <c r="T91" s="35"/>
      <c r="U91" s="36"/>
      <c r="V91" s="36"/>
      <c r="W91" s="36"/>
    </row>
    <row r="92" spans="1:23">
      <c r="A92" s="31">
        <v>102567</v>
      </c>
      <c r="B92" s="31" t="s">
        <v>196</v>
      </c>
      <c r="C92" s="14" t="s">
        <v>197</v>
      </c>
      <c r="D92" s="14" t="s">
        <v>56</v>
      </c>
      <c r="E92" s="15">
        <v>0</v>
      </c>
      <c r="F92" s="15">
        <v>0</v>
      </c>
      <c r="G92" s="15">
        <f t="shared" si="61"/>
        <v>0</v>
      </c>
      <c r="H92" s="14">
        <f>VLOOKUP(A92,[1]查询时间段分门店销售汇总!$D$1:$L$65536,9,FALSE)</f>
        <v>53562.64</v>
      </c>
      <c r="I92" s="19"/>
      <c r="J92" s="20">
        <v>1500</v>
      </c>
      <c r="K92" s="20">
        <v>1500</v>
      </c>
      <c r="L92" s="20">
        <f t="shared" ref="L92:L96" si="68">K92*31</f>
        <v>46500</v>
      </c>
      <c r="M92" s="20">
        <f t="shared" si="62"/>
        <v>14415</v>
      </c>
      <c r="N92" s="21"/>
      <c r="O92" s="22">
        <v>0.31</v>
      </c>
      <c r="P92" s="14">
        <f>VLOOKUP(A$1:A$65537,[3]查询时间段分门店销售汇总!$A:$I,8,0)</f>
        <v>43.75</v>
      </c>
      <c r="Q92" s="26">
        <f>L92/P92</f>
        <v>1062.85714285714</v>
      </c>
      <c r="R92" s="27">
        <f t="shared" si="63"/>
        <v>1590</v>
      </c>
      <c r="S92" s="27">
        <f t="shared" ref="S92:S96" si="69">R92*30</f>
        <v>47700</v>
      </c>
      <c r="T92" s="27">
        <f t="shared" si="64"/>
        <v>14787</v>
      </c>
      <c r="U92" s="28">
        <f t="shared" si="65"/>
        <v>1680</v>
      </c>
      <c r="V92" s="28">
        <f t="shared" ref="V92:V96" si="70">U92*30</f>
        <v>50400</v>
      </c>
      <c r="W92" s="28">
        <f t="shared" si="66"/>
        <v>15624</v>
      </c>
    </row>
    <row r="93" spans="1:23">
      <c r="A93" s="14">
        <v>102935</v>
      </c>
      <c r="B93" s="14" t="s">
        <v>198</v>
      </c>
      <c r="C93" s="14"/>
      <c r="D93" s="14" t="s">
        <v>87</v>
      </c>
      <c r="E93" s="15">
        <v>0</v>
      </c>
      <c r="F93" s="15">
        <v>0</v>
      </c>
      <c r="G93" s="15">
        <f t="shared" si="61"/>
        <v>0</v>
      </c>
      <c r="H93" s="14">
        <f>VLOOKUP(A93,[1]查询时间段分门店销售汇总!$D$1:$L$65536,9,FALSE)</f>
        <v>40589.85</v>
      </c>
      <c r="I93" s="19"/>
      <c r="J93" s="20">
        <v>2000</v>
      </c>
      <c r="K93" s="20">
        <v>2000</v>
      </c>
      <c r="L93" s="20">
        <f t="shared" si="68"/>
        <v>62000</v>
      </c>
      <c r="M93" s="20">
        <f t="shared" si="62"/>
        <v>19220</v>
      </c>
      <c r="N93" s="21"/>
      <c r="O93" s="22">
        <v>0.31</v>
      </c>
      <c r="P93" s="14" t="e">
        <f>VLOOKUP(A$1:A$65537,[3]查询时间段分门店销售汇总!$A:$I,8,0)</f>
        <v>#N/A</v>
      </c>
      <c r="Q93" s="26">
        <v>0</v>
      </c>
      <c r="R93" s="27">
        <f t="shared" si="63"/>
        <v>2120</v>
      </c>
      <c r="S93" s="27">
        <f t="shared" si="69"/>
        <v>63600</v>
      </c>
      <c r="T93" s="27">
        <f t="shared" si="64"/>
        <v>19716</v>
      </c>
      <c r="U93" s="28">
        <f t="shared" si="65"/>
        <v>2240</v>
      </c>
      <c r="V93" s="28">
        <f t="shared" si="70"/>
        <v>67200</v>
      </c>
      <c r="W93" s="28">
        <f t="shared" si="66"/>
        <v>20832</v>
      </c>
    </row>
    <row r="94" spans="1:23">
      <c r="A94" s="15">
        <v>102564</v>
      </c>
      <c r="B94" s="14" t="s">
        <v>199</v>
      </c>
      <c r="C94" s="15"/>
      <c r="D94" s="14" t="s">
        <v>56</v>
      </c>
      <c r="E94" s="15">
        <v>0</v>
      </c>
      <c r="F94" s="15">
        <v>0</v>
      </c>
      <c r="G94" s="15">
        <f t="shared" si="61"/>
        <v>0</v>
      </c>
      <c r="H94" s="14">
        <f>VLOOKUP(A94,[1]查询时间段分门店销售汇总!$D$1:$L$65536,9,FALSE)</f>
        <v>22369.38</v>
      </c>
      <c r="I94" s="19"/>
      <c r="J94" s="20">
        <v>1500</v>
      </c>
      <c r="K94" s="20">
        <v>1500</v>
      </c>
      <c r="L94" s="20">
        <f t="shared" si="68"/>
        <v>46500</v>
      </c>
      <c r="M94" s="20">
        <f t="shared" si="62"/>
        <v>14415</v>
      </c>
      <c r="N94" s="21"/>
      <c r="O94" s="22">
        <v>0.31</v>
      </c>
      <c r="P94" s="14" t="e">
        <f>VLOOKUP(A$1:A$65537,[3]查询时间段分门店销售汇总!$A:$I,8,0)</f>
        <v>#N/A</v>
      </c>
      <c r="Q94" s="26">
        <v>0</v>
      </c>
      <c r="R94" s="27">
        <f t="shared" si="63"/>
        <v>1590</v>
      </c>
      <c r="S94" s="27">
        <f t="shared" si="69"/>
        <v>47700</v>
      </c>
      <c r="T94" s="27">
        <f t="shared" si="64"/>
        <v>14787</v>
      </c>
      <c r="U94" s="28">
        <f t="shared" si="65"/>
        <v>1680</v>
      </c>
      <c r="V94" s="28">
        <f t="shared" si="70"/>
        <v>50400</v>
      </c>
      <c r="W94" s="28">
        <f t="shared" si="66"/>
        <v>15624</v>
      </c>
    </row>
    <row r="95" spans="1:23">
      <c r="A95" s="14">
        <v>102934</v>
      </c>
      <c r="B95" s="14" t="s">
        <v>200</v>
      </c>
      <c r="C95" s="14"/>
      <c r="D95" s="14" t="s">
        <v>159</v>
      </c>
      <c r="E95" s="15">
        <v>0</v>
      </c>
      <c r="F95" s="15">
        <v>0</v>
      </c>
      <c r="G95" s="15">
        <f t="shared" si="61"/>
        <v>0</v>
      </c>
      <c r="H95" s="14">
        <f>VLOOKUP(A95,[1]查询时间段分门店销售汇总!$D$1:$L$65536,9,FALSE)</f>
        <v>62183.45</v>
      </c>
      <c r="I95" s="19"/>
      <c r="J95" s="20">
        <v>3000</v>
      </c>
      <c r="K95" s="20">
        <v>4500</v>
      </c>
      <c r="L95" s="20">
        <f t="shared" si="68"/>
        <v>139500</v>
      </c>
      <c r="M95" s="20">
        <f t="shared" si="62"/>
        <v>43245</v>
      </c>
      <c r="N95" s="21"/>
      <c r="O95" s="22">
        <v>0.31</v>
      </c>
      <c r="P95" s="14" t="e">
        <f>VLOOKUP(A$1:A$65537,[3]查询时间段分门店销售汇总!$A:$I,8,0)</f>
        <v>#N/A</v>
      </c>
      <c r="Q95" s="26">
        <v>0</v>
      </c>
      <c r="R95" s="27">
        <f t="shared" si="63"/>
        <v>4680</v>
      </c>
      <c r="S95" s="27">
        <f t="shared" si="69"/>
        <v>140400</v>
      </c>
      <c r="T95" s="27">
        <f t="shared" si="64"/>
        <v>43524</v>
      </c>
      <c r="U95" s="28">
        <f t="shared" si="65"/>
        <v>4860</v>
      </c>
      <c r="V95" s="28">
        <f t="shared" si="70"/>
        <v>145800</v>
      </c>
      <c r="W95" s="28">
        <f t="shared" si="66"/>
        <v>45198</v>
      </c>
    </row>
    <row r="96" spans="1:23">
      <c r="A96" s="15">
        <v>102565</v>
      </c>
      <c r="B96" s="14" t="s">
        <v>201</v>
      </c>
      <c r="C96" s="15"/>
      <c r="D96" s="14" t="s">
        <v>159</v>
      </c>
      <c r="E96" s="15">
        <v>0</v>
      </c>
      <c r="F96" s="15">
        <v>0</v>
      </c>
      <c r="G96" s="15">
        <f t="shared" si="61"/>
        <v>0</v>
      </c>
      <c r="H96" s="14">
        <f>VLOOKUP(A96,[1]查询时间段分门店销售汇总!$D$1:$L$65536,9,FALSE)</f>
        <v>88650.52</v>
      </c>
      <c r="I96" s="19"/>
      <c r="J96" s="20">
        <v>3000</v>
      </c>
      <c r="K96" s="20">
        <v>3000</v>
      </c>
      <c r="L96" s="20">
        <f t="shared" si="68"/>
        <v>93000</v>
      </c>
      <c r="M96" s="20">
        <f t="shared" si="62"/>
        <v>28830</v>
      </c>
      <c r="N96" s="21"/>
      <c r="O96" s="22">
        <v>0.31</v>
      </c>
      <c r="P96" s="14" t="e">
        <f>VLOOKUP(A$1:A$65537,[3]查询时间段分门店销售汇总!$A:$I,8,0)</f>
        <v>#N/A</v>
      </c>
      <c r="Q96" s="26">
        <v>0</v>
      </c>
      <c r="R96" s="27">
        <f t="shared" si="63"/>
        <v>3180</v>
      </c>
      <c r="S96" s="27">
        <f t="shared" si="69"/>
        <v>95400</v>
      </c>
      <c r="T96" s="27">
        <f t="shared" si="64"/>
        <v>29574</v>
      </c>
      <c r="U96" s="28">
        <f t="shared" si="65"/>
        <v>3360</v>
      </c>
      <c r="V96" s="28">
        <f t="shared" si="70"/>
        <v>100800</v>
      </c>
      <c r="W96" s="28">
        <f t="shared" si="66"/>
        <v>31248</v>
      </c>
    </row>
    <row r="97" spans="10:23">
      <c r="J97">
        <f>SUM(J92:J96)</f>
        <v>11000</v>
      </c>
      <c r="K97">
        <f>SUM(K92:K96)</f>
        <v>12500</v>
      </c>
      <c r="L97">
        <f>SUM(L92:L96)</f>
        <v>387500</v>
      </c>
      <c r="M97">
        <f>SUM(M92:M96)</f>
        <v>120125</v>
      </c>
      <c r="R97">
        <f t="shared" ref="R97:W97" si="71">SUM(R92:R96)</f>
        <v>13160</v>
      </c>
      <c r="S97">
        <f t="shared" si="71"/>
        <v>394800</v>
      </c>
      <c r="T97">
        <f t="shared" si="71"/>
        <v>122388</v>
      </c>
      <c r="U97">
        <f t="shared" si="71"/>
        <v>13820</v>
      </c>
      <c r="V97">
        <f t="shared" si="71"/>
        <v>414600</v>
      </c>
      <c r="W97">
        <f t="shared" si="71"/>
        <v>128526</v>
      </c>
    </row>
    <row r="99" spans="10:23">
      <c r="J99">
        <f>J90+J97</f>
        <v>679500</v>
      </c>
      <c r="K99">
        <f>K90+K97</f>
        <v>691900</v>
      </c>
      <c r="L99">
        <f>L90+L97</f>
        <v>20769500</v>
      </c>
      <c r="M99">
        <f>M90+M97</f>
        <v>6434203.7</v>
      </c>
      <c r="R99">
        <f t="shared" ref="R99:W99" si="72">R90+R97</f>
        <v>718832</v>
      </c>
      <c r="S99">
        <f t="shared" si="72"/>
        <v>21564960</v>
      </c>
      <c r="T99">
        <f t="shared" si="72"/>
        <v>6681489.33</v>
      </c>
      <c r="U99">
        <f t="shared" si="72"/>
        <v>745764</v>
      </c>
      <c r="V99">
        <f t="shared" si="72"/>
        <v>22372920</v>
      </c>
      <c r="W99">
        <f t="shared" si="72"/>
        <v>6932649.96</v>
      </c>
    </row>
  </sheetData>
  <autoFilter ref="A1:W97">
    <extLst/>
  </autoFilter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H14" sqref="H14"/>
    </sheetView>
  </sheetViews>
  <sheetFormatPr defaultColWidth="9" defaultRowHeight="13.5" outlineLevelRow="2"/>
  <cols>
    <col min="3" max="3" width="9.25"/>
    <col min="5" max="5" width="9.25"/>
    <col min="8" max="8" width="9.25"/>
  </cols>
  <sheetData>
    <row r="1" ht="15" customHeight="1" spans="1:9">
      <c r="A1" s="1" t="s">
        <v>204</v>
      </c>
      <c r="B1" s="2"/>
      <c r="C1" s="3"/>
      <c r="D1" s="4" t="s">
        <v>205</v>
      </c>
      <c r="E1" s="4"/>
      <c r="F1" s="4"/>
      <c r="G1" s="5" t="s">
        <v>206</v>
      </c>
      <c r="H1" s="5"/>
      <c r="I1" s="5"/>
    </row>
    <row r="2" ht="22.5" spans="1:9">
      <c r="A2" s="6" t="s">
        <v>207</v>
      </c>
      <c r="B2" s="6" t="s">
        <v>208</v>
      </c>
      <c r="C2" s="6" t="s">
        <v>209</v>
      </c>
      <c r="D2" s="7" t="s">
        <v>207</v>
      </c>
      <c r="E2" s="7" t="s">
        <v>210</v>
      </c>
      <c r="F2" s="7" t="s">
        <v>211</v>
      </c>
      <c r="G2" s="8" t="s">
        <v>207</v>
      </c>
      <c r="H2" s="8" t="s">
        <v>210</v>
      </c>
      <c r="I2" s="8" t="s">
        <v>211</v>
      </c>
    </row>
    <row r="3" ht="25" customHeight="1" spans="1:9">
      <c r="A3" s="9">
        <v>691900</v>
      </c>
      <c r="B3" s="9">
        <v>20769500</v>
      </c>
      <c r="C3" s="9">
        <v>6434203.7</v>
      </c>
      <c r="D3" s="10">
        <v>718832</v>
      </c>
      <c r="E3" s="10">
        <v>21564960</v>
      </c>
      <c r="F3" s="10">
        <v>6681489.33</v>
      </c>
      <c r="G3" s="11">
        <v>745764</v>
      </c>
      <c r="H3" s="11">
        <v>22372920</v>
      </c>
      <c r="I3" s="11">
        <v>6932649.96</v>
      </c>
    </row>
  </sheetData>
  <mergeCells count="3">
    <mergeCell ref="A1:C1"/>
    <mergeCell ref="D1:F1"/>
    <mergeCell ref="G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2018-06-21T01:43:00Z</dcterms:created>
  <dcterms:modified xsi:type="dcterms:W3CDTF">2018-06-26T07:33:27Z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