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980" windowHeight="11520" firstSheet="3" activeTab="3"/>
  </bookViews>
  <sheets>
    <sheet name="3.8-3.11考核目标" sheetId="1" r:id="rId1"/>
    <sheet name="片长奖罚" sheetId="6" r:id="rId2"/>
    <sheet name="3.8-3.11排名奖" sheetId="7" r:id="rId3"/>
    <sheet name="Sheet1" sheetId="8" r:id="rId4"/>
  </sheets>
  <definedNames>
    <definedName name="_xlnm._FilterDatabase" localSheetId="0" hidden="1">'3.8-3.11考核目标'!$A$2:$AC$88</definedName>
    <definedName name="_xlnm.Print_Titles" localSheetId="0">'3.8-3.11考核目标'!$1:$2</definedName>
  </definedNames>
  <calcPr calcId="144525" concurrentCalc="0"/>
</workbook>
</file>

<file path=xl/sharedStrings.xml><?xml version="1.0" encoding="utf-8"?>
<sst xmlns="http://schemas.openxmlformats.org/spreadsheetml/2006/main" count="201">
  <si>
    <t>3月8日—11日 女神节考核目标</t>
  </si>
  <si>
    <t>活动期间（3.8-3.11）</t>
  </si>
  <si>
    <t>对比数据</t>
  </si>
  <si>
    <t>奖励</t>
  </si>
  <si>
    <t>处罚</t>
  </si>
  <si>
    <t>序号</t>
  </si>
  <si>
    <t>门店ID</t>
  </si>
  <si>
    <t>门店名称</t>
  </si>
  <si>
    <t>名称</t>
  </si>
  <si>
    <t>是否有场地</t>
  </si>
  <si>
    <t>分类</t>
  </si>
  <si>
    <t>基础目标</t>
  </si>
  <si>
    <t>4天基础</t>
  </si>
  <si>
    <t>毛利率</t>
  </si>
  <si>
    <t>毛利额</t>
  </si>
  <si>
    <t>4天毛利</t>
  </si>
  <si>
    <t>力争目标</t>
  </si>
  <si>
    <t>4天力争</t>
  </si>
  <si>
    <t>销售</t>
  </si>
  <si>
    <t>毛利</t>
  </si>
  <si>
    <t>基础销售</t>
  </si>
  <si>
    <t>基础销售完成率</t>
  </si>
  <si>
    <t>基础毛利</t>
  </si>
  <si>
    <t>力争销售</t>
  </si>
  <si>
    <t>力争毛利</t>
  </si>
  <si>
    <t>超基础档  毛利额</t>
  </si>
  <si>
    <t>排名奖励</t>
  </si>
  <si>
    <t>超毛奖励</t>
  </si>
  <si>
    <t>定额奖励</t>
  </si>
  <si>
    <t>合计奖励  （超毛+定额）</t>
  </si>
  <si>
    <t>民丰大道西段药店</t>
  </si>
  <si>
    <t>东南</t>
  </si>
  <si>
    <t>A</t>
  </si>
  <si>
    <t>万科路药店</t>
  </si>
  <si>
    <t>有</t>
  </si>
  <si>
    <t>邛崃市临邛镇长安大道药店</t>
  </si>
  <si>
    <t>城郊一</t>
  </si>
  <si>
    <t>B</t>
  </si>
  <si>
    <t>十二桥药店</t>
  </si>
  <si>
    <t>西北</t>
  </si>
  <si>
    <t>郫县郫筒镇一环路东南段药店</t>
  </si>
  <si>
    <t>城中</t>
  </si>
  <si>
    <t>C</t>
  </si>
  <si>
    <t>清江东路2药店</t>
  </si>
  <si>
    <t>合欢树街药店</t>
  </si>
  <si>
    <t>新都区新繁镇繁江北路药店</t>
  </si>
  <si>
    <t>双林路药店</t>
  </si>
  <si>
    <t>清江东路药店</t>
  </si>
  <si>
    <t>大源北街药店</t>
  </si>
  <si>
    <t>西部店</t>
  </si>
  <si>
    <t>大邑县新场镇文昌街药店</t>
  </si>
  <si>
    <t>都江堰景中路店</t>
  </si>
  <si>
    <t>城郊二</t>
  </si>
  <si>
    <t>观音桥街药店</t>
  </si>
  <si>
    <t>杉板桥南一路店</t>
  </si>
  <si>
    <t>都江堰奎光路中段药店</t>
  </si>
  <si>
    <t>枣子巷药店</t>
  </si>
  <si>
    <t>柳翠路药店</t>
  </si>
  <si>
    <t>邛崃中心药店</t>
  </si>
  <si>
    <t>榕声路店</t>
  </si>
  <si>
    <t>庆云南街药店</t>
  </si>
  <si>
    <t>五津西路药店</t>
  </si>
  <si>
    <t>都江堰聚源镇药店</t>
  </si>
  <si>
    <t>二环路北四段药店（汇融名城）</t>
  </si>
  <si>
    <t>双流县西航港街道锦华路一段药店</t>
  </si>
  <si>
    <t>华油路药店</t>
  </si>
  <si>
    <t>万宇路药店</t>
  </si>
  <si>
    <t>都江堰药店</t>
  </si>
  <si>
    <t>都江堰市蒲阳路药店</t>
  </si>
  <si>
    <t>华康路药店</t>
  </si>
  <si>
    <t>郫县郫筒镇东大街药店</t>
  </si>
  <si>
    <t>都江堰市蒲阳镇堰问道西路药店</t>
  </si>
  <si>
    <t>大邑县晋原镇子龙路店</t>
  </si>
  <si>
    <t>光华药店</t>
  </si>
  <si>
    <t>鱼凫路店</t>
  </si>
  <si>
    <t>新津邓双镇岷江店</t>
  </si>
  <si>
    <t>都江堰幸福镇翔凤路药店</t>
  </si>
  <si>
    <t>新乐中街药店</t>
  </si>
  <si>
    <t>成都成汉太极大药房有限公司</t>
  </si>
  <si>
    <t>温江店</t>
  </si>
  <si>
    <t>武侯区科华街药店</t>
  </si>
  <si>
    <t>浆洗街药店</t>
  </si>
  <si>
    <t>金沙路药店</t>
  </si>
  <si>
    <t>中和街道柳荫街药店</t>
  </si>
  <si>
    <t>大邑县安仁镇千禧街药店</t>
  </si>
  <si>
    <t>新怡路店</t>
  </si>
  <si>
    <t>通盈街药店</t>
  </si>
  <si>
    <t>土龙路药店</t>
  </si>
  <si>
    <t>黄苑东街药店</t>
  </si>
  <si>
    <t>三江店</t>
  </si>
  <si>
    <t>华泰路药店</t>
  </si>
  <si>
    <t>聚萃街药店</t>
  </si>
  <si>
    <t>龙泉驿区龙泉街道驿生路药店</t>
  </si>
  <si>
    <t>光华村街药店</t>
  </si>
  <si>
    <t>金带街药店</t>
  </si>
  <si>
    <t>龙潭西路店</t>
  </si>
  <si>
    <t>邛崃市临邛镇洪川小区药店</t>
  </si>
  <si>
    <t>武侯区顺和街店</t>
  </si>
  <si>
    <t>双流区东升街道三强西路药店</t>
  </si>
  <si>
    <t>人民中路店</t>
  </si>
  <si>
    <t>大邑县晋源镇东壕沟段药店</t>
  </si>
  <si>
    <t>崇州中心店</t>
  </si>
  <si>
    <t>大邑县沙渠镇方圆路药店</t>
  </si>
  <si>
    <t>新园大道药店</t>
  </si>
  <si>
    <t>大邑县晋原镇内蒙古大道桃源药店</t>
  </si>
  <si>
    <t>沙河源药店</t>
  </si>
  <si>
    <t>大邑县晋原镇东街药店</t>
  </si>
  <si>
    <t>水杉街药店</t>
  </si>
  <si>
    <t>兴义镇万兴路药店</t>
  </si>
  <si>
    <t>邛崃市羊安镇永康大道药店</t>
  </si>
  <si>
    <t>浣花滨河路药店</t>
  </si>
  <si>
    <t>崔家店路药店</t>
  </si>
  <si>
    <t>怀远店</t>
  </si>
  <si>
    <t>交大路第三药店</t>
  </si>
  <si>
    <t>红星店</t>
  </si>
  <si>
    <t>崇州市崇阳镇尚贤坊街药店</t>
  </si>
  <si>
    <t>北东街店</t>
  </si>
  <si>
    <t>高新天久北巷药店</t>
  </si>
  <si>
    <t>新都区马超东路店</t>
  </si>
  <si>
    <t>府城大道西段店</t>
  </si>
  <si>
    <t>大邑县晋原镇通达东路五段药店</t>
  </si>
  <si>
    <t>羊子山西路药店（兴元华盛）</t>
  </si>
  <si>
    <t>金丝街药店</t>
  </si>
  <si>
    <t xml:space="preserve">旗舰店 </t>
  </si>
  <si>
    <t>旗舰</t>
  </si>
  <si>
    <t>T</t>
  </si>
  <si>
    <t>合计</t>
  </si>
  <si>
    <t>3.8-3.11（女神节）片区完成情况表</t>
  </si>
  <si>
    <t>片区</t>
  </si>
  <si>
    <t>片长</t>
  </si>
  <si>
    <t>管辖门店数量</t>
  </si>
  <si>
    <t>总完成店数</t>
  </si>
  <si>
    <t>完成占比</t>
  </si>
  <si>
    <t>完成第一档  门店数</t>
  </si>
  <si>
    <t>加分    （2分/店）</t>
  </si>
  <si>
    <t>未完成第一档 门店数</t>
  </si>
  <si>
    <t>扣分    （2分/店）</t>
  </si>
  <si>
    <t>最终加减分</t>
  </si>
  <si>
    <t>完成第二档  门店数</t>
  </si>
  <si>
    <t>奖励现金（100元/店）</t>
  </si>
  <si>
    <t>备注</t>
  </si>
  <si>
    <t>西北片区</t>
  </si>
  <si>
    <t>刘琴英</t>
  </si>
  <si>
    <t>东南片区</t>
  </si>
  <si>
    <t>谢怡</t>
  </si>
  <si>
    <t>城中片区</t>
  </si>
  <si>
    <t>何巍</t>
  </si>
  <si>
    <t>城郊一片</t>
  </si>
  <si>
    <t>周佳玉</t>
  </si>
  <si>
    <t>城郊二片</t>
  </si>
  <si>
    <t>苗凯</t>
  </si>
  <si>
    <t>旗舰片</t>
  </si>
  <si>
    <t>谭庆娟</t>
  </si>
  <si>
    <t>合计完成情况</t>
  </si>
  <si>
    <r>
      <rPr>
        <b/>
        <sz val="9"/>
        <rFont val="Arial"/>
        <charset val="0"/>
      </rPr>
      <t>3</t>
    </r>
    <r>
      <rPr>
        <b/>
        <sz val="9"/>
        <rFont val="宋体"/>
        <charset val="0"/>
      </rPr>
      <t>月</t>
    </r>
    <r>
      <rPr>
        <b/>
        <sz val="9"/>
        <rFont val="Arial"/>
        <charset val="0"/>
      </rPr>
      <t>8</t>
    </r>
    <r>
      <rPr>
        <b/>
        <sz val="9"/>
        <rFont val="宋体"/>
        <charset val="0"/>
      </rPr>
      <t>日</t>
    </r>
    <r>
      <rPr>
        <b/>
        <sz val="9"/>
        <rFont val="Arial"/>
        <charset val="0"/>
      </rPr>
      <t>—11</t>
    </r>
    <r>
      <rPr>
        <b/>
        <sz val="9"/>
        <rFont val="宋体"/>
        <charset val="0"/>
      </rPr>
      <t>日</t>
    </r>
    <r>
      <rPr>
        <b/>
        <sz val="9"/>
        <rFont val="Arial"/>
        <charset val="0"/>
      </rPr>
      <t xml:space="preserve"> </t>
    </r>
    <r>
      <rPr>
        <b/>
        <sz val="9"/>
        <rFont val="宋体"/>
        <charset val="0"/>
      </rPr>
      <t>女神节</t>
    </r>
    <r>
      <rPr>
        <b/>
        <sz val="9"/>
        <rFont val="Arial"/>
        <charset val="0"/>
      </rPr>
      <t xml:space="preserve"> </t>
    </r>
    <r>
      <rPr>
        <b/>
        <sz val="9"/>
        <rFont val="宋体"/>
        <charset val="0"/>
      </rPr>
      <t>排名奖励</t>
    </r>
  </si>
  <si>
    <t>片名称</t>
  </si>
  <si>
    <t>合计奖励</t>
  </si>
  <si>
    <t>四川太极崇州中心店</t>
  </si>
  <si>
    <t>四川太极西部店</t>
  </si>
  <si>
    <t>西北片</t>
  </si>
  <si>
    <t>四川太极光华药店</t>
  </si>
  <si>
    <t>四川太极清江东路2药店</t>
  </si>
  <si>
    <t>四川太极双林路药店</t>
  </si>
  <si>
    <t>城中片</t>
  </si>
  <si>
    <t>四川太极清江东路药店</t>
  </si>
  <si>
    <t>四川太极枣子巷药店</t>
  </si>
  <si>
    <t>四川太极五津西路药店</t>
  </si>
  <si>
    <t>四川太极高新天久北巷药店</t>
  </si>
  <si>
    <t>东南片</t>
  </si>
  <si>
    <t>四川太极成华杉板桥南一路店</t>
  </si>
  <si>
    <t>四川太极锦江区榕声路店</t>
  </si>
  <si>
    <t>四川太极高新区民丰大道西段药店</t>
  </si>
  <si>
    <t>四川太极成华区华油路药店</t>
  </si>
  <si>
    <t>四川太极成华区二环路北四段药店（汇融名城）</t>
  </si>
  <si>
    <t>四川太极都江堰景中路店</t>
  </si>
  <si>
    <t>四川太极邛崃市临邛镇长安大道药店</t>
  </si>
  <si>
    <t>四川太极都江堰奎光路中段药店</t>
  </si>
  <si>
    <t>四川太极成华区万科路药店</t>
  </si>
  <si>
    <t>四川太极都江堰聚源镇药店</t>
  </si>
  <si>
    <t>四川太极大邑县沙渠镇方圆路药店</t>
  </si>
  <si>
    <t>四川太极大邑县新场镇文昌街药店</t>
  </si>
  <si>
    <t>四川太极锦江区柳翠路药店</t>
  </si>
  <si>
    <t>四川太极新都区新繁镇繁江北路药店</t>
  </si>
  <si>
    <t>四川太极高新区大源北街药店</t>
  </si>
  <si>
    <t>四川太极都江堰市蒲阳路药店</t>
  </si>
  <si>
    <t>四川太极锦江区庆云南街药店</t>
  </si>
  <si>
    <t>四川太极郫县郫筒镇一环路东南段药店</t>
  </si>
  <si>
    <t>四川太极锦江区合欢树街药店</t>
  </si>
  <si>
    <t>合计奖励金额</t>
  </si>
  <si>
    <t>注：该排名奖励于活动期间当晚已发放至各片区微信群（店长已领取），故将该奖励金额9372元发至王四维工资卡上。</t>
  </si>
  <si>
    <t>董事长：</t>
  </si>
  <si>
    <t>总经理：</t>
  </si>
  <si>
    <t>营运部经理：</t>
  </si>
  <si>
    <t>双林店女神节活动奖励</t>
  </si>
  <si>
    <t>双林店</t>
  </si>
  <si>
    <t>梅茜</t>
  </si>
  <si>
    <t>陈中片区</t>
  </si>
  <si>
    <t>张玉</t>
  </si>
  <si>
    <t>陈志勇</t>
  </si>
  <si>
    <t>李建华</t>
  </si>
  <si>
    <t>叶素英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</si>
</sst>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.00_ "/>
  </numFmts>
  <fonts count="54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rgb="FFFF33CC"/>
      <name val="宋体"/>
      <charset val="134"/>
      <scheme val="minor"/>
    </font>
    <font>
      <b/>
      <sz val="9"/>
      <name val="Arial"/>
      <charset val="0"/>
    </font>
    <font>
      <b/>
      <sz val="9"/>
      <name val="宋体"/>
      <charset val="0"/>
    </font>
    <font>
      <b/>
      <sz val="9"/>
      <color rgb="FFFF0000"/>
      <name val="宋体"/>
      <charset val="134"/>
      <scheme val="minor"/>
    </font>
    <font>
      <sz val="9"/>
      <name val="宋体"/>
      <charset val="0"/>
    </font>
    <font>
      <b/>
      <sz val="11"/>
      <color theme="1"/>
      <name val="宋体"/>
      <charset val="134"/>
      <scheme val="minor"/>
    </font>
    <font>
      <b/>
      <sz val="12"/>
      <name val="宋体"/>
      <charset val="134"/>
    </font>
    <font>
      <b/>
      <sz val="9"/>
      <color rgb="FFFF33CC"/>
      <name val="Arial"/>
      <charset val="0"/>
    </font>
    <font>
      <sz val="11"/>
      <color rgb="FFFF33CC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color rgb="FFFF33CC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0"/>
      <color rgb="FFFF33CC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sz val="8"/>
      <color theme="1"/>
      <name val="宋体"/>
      <charset val="134"/>
      <scheme val="minor"/>
    </font>
    <font>
      <sz val="9"/>
      <name val="Arial"/>
      <charset val="0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sz val="8"/>
      <name val="宋体"/>
      <charset val="134"/>
      <scheme val="minor"/>
    </font>
    <font>
      <sz val="9"/>
      <color rgb="FFFF0000"/>
      <name val="宋体"/>
      <charset val="134"/>
      <scheme val="minor"/>
    </font>
    <font>
      <b/>
      <sz val="9"/>
      <name val="宋体"/>
      <charset val="134"/>
      <scheme val="minor"/>
    </font>
    <font>
      <b/>
      <sz val="9"/>
      <color rgb="FFFF33CC"/>
      <name val="宋体"/>
      <charset val="134"/>
      <scheme val="minor"/>
    </font>
    <font>
      <sz val="8"/>
      <color rgb="FFFF0000"/>
      <name val="宋体"/>
      <charset val="134"/>
      <scheme val="minor"/>
    </font>
    <font>
      <b/>
      <sz val="9"/>
      <color theme="1"/>
      <name val="宋体"/>
      <charset val="134"/>
      <scheme val="minor"/>
    </font>
    <font>
      <b/>
      <sz val="8"/>
      <name val="宋体"/>
      <charset val="134"/>
      <scheme val="minor"/>
    </font>
    <font>
      <b/>
      <sz val="8"/>
      <color rgb="FFFF0000"/>
      <name val="宋体"/>
      <charset val="134"/>
      <scheme val="minor"/>
    </font>
    <font>
      <sz val="8"/>
      <name val="宋体"/>
      <charset val="0"/>
    </font>
    <font>
      <sz val="8"/>
      <name val="Arial"/>
      <charset val="0"/>
    </font>
    <font>
      <sz val="8"/>
      <color rgb="FFFF33CC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FFCCFF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43" fillId="11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0" fillId="28" borderId="15" applyNumberFormat="0" applyFont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35" fillId="0" borderId="10" applyNumberFormat="0" applyFill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41" fillId="0" borderId="17" applyNumberFormat="0" applyFill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7" fillId="19" borderId="13" applyNumberFormat="0" applyAlignment="0" applyProtection="0">
      <alignment vertical="center"/>
    </xf>
    <xf numFmtId="0" fontId="51" fillId="19" borderId="11" applyNumberFormat="0" applyAlignment="0" applyProtection="0">
      <alignment vertical="center"/>
    </xf>
    <xf numFmtId="0" fontId="48" fillId="26" borderId="14" applyNumberFormat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44" fillId="0" borderId="12" applyNumberFormat="0" applyFill="0" applyAlignment="0" applyProtection="0">
      <alignment vertical="center"/>
    </xf>
    <xf numFmtId="0" fontId="50" fillId="0" borderId="16" applyNumberFormat="0" applyFill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53" fillId="36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5" borderId="0" applyNumberFormat="0" applyBorder="0" applyAlignment="0" applyProtection="0">
      <alignment vertical="center"/>
    </xf>
    <xf numFmtId="0" fontId="37" fillId="34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</cellStyleXfs>
  <cellXfs count="12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58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1" fillId="0" borderId="1" xfId="0" applyFont="1" applyFill="1" applyBorder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0" xfId="0" applyFont="1" applyFill="1" applyAlignment="1">
      <alignment horizontal="left" vertical="center"/>
    </xf>
    <xf numFmtId="0" fontId="9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7" fillId="0" borderId="0" xfId="0" applyFont="1" applyBorder="1" applyAlignment="1">
      <alignment vertical="center"/>
    </xf>
    <xf numFmtId="0" fontId="7" fillId="0" borderId="0" xfId="0" applyFont="1">
      <alignment vertical="center"/>
    </xf>
    <xf numFmtId="0" fontId="8" fillId="0" borderId="0" xfId="0" applyFont="1" applyFill="1" applyBorder="1" applyAlignment="1">
      <alignment horizontal="left" vertical="center"/>
    </xf>
    <xf numFmtId="0" fontId="10" fillId="0" borderId="0" xfId="0" applyFont="1">
      <alignment vertical="center"/>
    </xf>
    <xf numFmtId="0" fontId="11" fillId="0" borderId="1" xfId="0" applyFont="1" applyFill="1" applyBorder="1" applyAlignment="1">
      <alignment horizontal="center" vertical="center"/>
    </xf>
    <xf numFmtId="10" fontId="11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1" fillId="0" borderId="2" xfId="0" applyNumberFormat="1" applyFont="1" applyFill="1" applyBorder="1" applyAlignment="1">
      <alignment horizontal="center" vertical="center" wrapText="1"/>
    </xf>
    <xf numFmtId="10" fontId="11" fillId="0" borderId="2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10" fontId="13" fillId="0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6" fillId="0" borderId="1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0" fontId="17" fillId="0" borderId="2" xfId="0" applyNumberFormat="1" applyFont="1" applyFill="1" applyBorder="1" applyAlignment="1">
      <alignment horizontal="center" vertical="center" wrapText="1"/>
    </xf>
    <xf numFmtId="0" fontId="16" fillId="0" borderId="2" xfId="0" applyNumberFormat="1" applyFont="1" applyFill="1" applyBorder="1" applyAlignment="1">
      <alignment horizontal="center" vertical="center" wrapText="1"/>
    </xf>
    <xf numFmtId="0" fontId="12" fillId="0" borderId="2" xfId="0" applyNumberFormat="1" applyFont="1" applyFill="1" applyBorder="1" applyAlignment="1">
      <alignment horizontal="center" vertical="center" wrapText="1"/>
    </xf>
    <xf numFmtId="0" fontId="18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1" xfId="0" applyNumberFormat="1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/>
    </xf>
    <xf numFmtId="0" fontId="17" fillId="0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/>
    </xf>
    <xf numFmtId="0" fontId="19" fillId="0" borderId="0" xfId="0" applyFont="1">
      <alignment vertical="center"/>
    </xf>
    <xf numFmtId="0" fontId="20" fillId="0" borderId="0" xfId="0" applyFont="1">
      <alignment vertical="center"/>
    </xf>
    <xf numFmtId="0" fontId="21" fillId="0" borderId="0" xfId="0" applyFont="1" applyFill="1" applyBorder="1" applyAlignment="1">
      <alignment vertical="center"/>
    </xf>
    <xf numFmtId="0" fontId="21" fillId="0" borderId="0" xfId="0" applyFont="1" applyFill="1" applyBorder="1" applyAlignment="1">
      <alignment horizontal="left" vertical="center"/>
    </xf>
    <xf numFmtId="0" fontId="21" fillId="0" borderId="0" xfId="0" applyFont="1" applyFill="1" applyBorder="1" applyAlignment="1">
      <alignment vertical="center" wrapText="1"/>
    </xf>
    <xf numFmtId="0" fontId="21" fillId="0" borderId="0" xfId="0" applyFont="1" applyFill="1" applyAlignment="1">
      <alignment vertical="center" wrapText="1"/>
    </xf>
    <xf numFmtId="176" fontId="22" fillId="0" borderId="0" xfId="0" applyNumberFormat="1" applyFont="1" applyAlignment="1">
      <alignment horizontal="center" vertical="center"/>
    </xf>
    <xf numFmtId="10" fontId="22" fillId="0" borderId="0" xfId="0" applyNumberFormat="1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176" fontId="23" fillId="0" borderId="0" xfId="0" applyNumberFormat="1" applyFont="1" applyAlignment="1">
      <alignment horizontal="center" vertical="center"/>
    </xf>
    <xf numFmtId="10" fontId="23" fillId="0" borderId="0" xfId="0" applyNumberFormat="1" applyFont="1" applyAlignment="1">
      <alignment horizontal="center" vertical="center" wrapText="1"/>
    </xf>
    <xf numFmtId="176" fontId="24" fillId="0" borderId="0" xfId="0" applyNumberFormat="1" applyFont="1" applyAlignment="1">
      <alignment horizontal="center" vertical="center"/>
    </xf>
    <xf numFmtId="176" fontId="23" fillId="0" borderId="0" xfId="0" applyNumberFormat="1" applyFont="1" applyAlignment="1">
      <alignment horizontal="center" vertical="center" wrapText="1"/>
    </xf>
    <xf numFmtId="176" fontId="25" fillId="0" borderId="0" xfId="0" applyNumberFormat="1" applyFont="1" applyFill="1" applyAlignment="1">
      <alignment horizontal="center" vertical="center" wrapText="1"/>
    </xf>
    <xf numFmtId="176" fontId="26" fillId="0" borderId="0" xfId="0" applyNumberFormat="1" applyFont="1" applyFill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176" fontId="27" fillId="0" borderId="0" xfId="0" applyNumberFormat="1" applyFont="1" applyAlignment="1">
      <alignment horizontal="center" vertical="center" wrapText="1"/>
    </xf>
    <xf numFmtId="176" fontId="28" fillId="0" borderId="0" xfId="0" applyNumberFormat="1" applyFont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176" fontId="29" fillId="2" borderId="2" xfId="0" applyNumberFormat="1" applyFont="1" applyFill="1" applyBorder="1" applyAlignment="1">
      <alignment horizontal="center" vertical="center"/>
    </xf>
    <xf numFmtId="176" fontId="22" fillId="2" borderId="1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left" vertical="center"/>
    </xf>
    <xf numFmtId="10" fontId="29" fillId="2" borderId="2" xfId="0" applyNumberFormat="1" applyFont="1" applyFill="1" applyBorder="1" applyAlignment="1">
      <alignment horizontal="center" vertical="center"/>
    </xf>
    <xf numFmtId="176" fontId="29" fillId="3" borderId="2" xfId="0" applyNumberFormat="1" applyFont="1" applyFill="1" applyBorder="1" applyAlignment="1">
      <alignment horizontal="center" vertical="center"/>
    </xf>
    <xf numFmtId="176" fontId="29" fillId="4" borderId="2" xfId="0" applyNumberFormat="1" applyFont="1" applyFill="1" applyBorder="1" applyAlignment="1">
      <alignment horizontal="center" vertical="center"/>
    </xf>
    <xf numFmtId="10" fontId="29" fillId="4" borderId="2" xfId="0" applyNumberFormat="1" applyFont="1" applyFill="1" applyBorder="1" applyAlignment="1">
      <alignment horizontal="center" vertical="center"/>
    </xf>
    <xf numFmtId="10" fontId="22" fillId="2" borderId="1" xfId="0" applyNumberFormat="1" applyFont="1" applyFill="1" applyBorder="1" applyAlignment="1">
      <alignment horizontal="center" vertical="center"/>
    </xf>
    <xf numFmtId="176" fontId="22" fillId="3" borderId="1" xfId="0" applyNumberFormat="1" applyFont="1" applyFill="1" applyBorder="1" applyAlignment="1">
      <alignment horizontal="center" vertical="center"/>
    </xf>
    <xf numFmtId="176" fontId="22" fillId="4" borderId="1" xfId="0" applyNumberFormat="1" applyFont="1" applyFill="1" applyBorder="1" applyAlignment="1">
      <alignment horizontal="center" vertical="center"/>
    </xf>
    <xf numFmtId="10" fontId="22" fillId="4" borderId="1" xfId="0" applyNumberFormat="1" applyFont="1" applyFill="1" applyBorder="1" applyAlignment="1">
      <alignment horizontal="center" vertical="center"/>
    </xf>
    <xf numFmtId="0" fontId="29" fillId="5" borderId="5" xfId="0" applyFont="1" applyFill="1" applyBorder="1" applyAlignment="1">
      <alignment horizontal="center" vertical="center"/>
    </xf>
    <xf numFmtId="0" fontId="29" fillId="5" borderId="6" xfId="0" applyFont="1" applyFill="1" applyBorder="1" applyAlignment="1">
      <alignment horizontal="center" vertical="center"/>
    </xf>
    <xf numFmtId="176" fontId="26" fillId="0" borderId="1" xfId="0" applyNumberFormat="1" applyFont="1" applyBorder="1" applyAlignment="1">
      <alignment horizontal="center" vertical="center"/>
    </xf>
    <xf numFmtId="10" fontId="26" fillId="0" borderId="1" xfId="0" applyNumberFormat="1" applyFont="1" applyBorder="1" applyAlignment="1">
      <alignment horizontal="center" vertical="center" wrapText="1"/>
    </xf>
    <xf numFmtId="176" fontId="30" fillId="0" borderId="1" xfId="0" applyNumberFormat="1" applyFont="1" applyBorder="1" applyAlignment="1">
      <alignment horizontal="center" vertical="center"/>
    </xf>
    <xf numFmtId="0" fontId="29" fillId="5" borderId="1" xfId="0" applyFont="1" applyFill="1" applyBorder="1" applyAlignment="1">
      <alignment horizontal="center" vertical="center"/>
    </xf>
    <xf numFmtId="176" fontId="26" fillId="0" borderId="1" xfId="0" applyNumberFormat="1" applyFont="1" applyBorder="1" applyAlignment="1">
      <alignment horizontal="center" vertical="center" wrapText="1"/>
    </xf>
    <xf numFmtId="0" fontId="22" fillId="5" borderId="1" xfId="0" applyFont="1" applyFill="1" applyBorder="1" applyAlignment="1">
      <alignment horizontal="center" vertical="center"/>
    </xf>
    <xf numFmtId="176" fontId="23" fillId="2" borderId="1" xfId="0" applyNumberFormat="1" applyFont="1" applyFill="1" applyBorder="1" applyAlignment="1">
      <alignment horizontal="center" vertical="center"/>
    </xf>
    <xf numFmtId="10" fontId="23" fillId="2" borderId="1" xfId="0" applyNumberFormat="1" applyFont="1" applyFill="1" applyBorder="1" applyAlignment="1">
      <alignment horizontal="center" vertical="center" wrapText="1"/>
    </xf>
    <xf numFmtId="176" fontId="24" fillId="2" borderId="1" xfId="0" applyNumberFormat="1" applyFont="1" applyFill="1" applyBorder="1" applyAlignment="1">
      <alignment horizontal="center" vertical="center"/>
    </xf>
    <xf numFmtId="176" fontId="23" fillId="2" borderId="1" xfId="0" applyNumberFormat="1" applyFont="1" applyFill="1" applyBorder="1" applyAlignment="1">
      <alignment horizontal="center" vertical="center" wrapText="1"/>
    </xf>
    <xf numFmtId="176" fontId="24" fillId="0" borderId="1" xfId="0" applyNumberFormat="1" applyFont="1" applyBorder="1" applyAlignment="1">
      <alignment horizontal="center" vertical="center"/>
    </xf>
    <xf numFmtId="176" fontId="23" fillId="0" borderId="1" xfId="0" applyNumberFormat="1" applyFont="1" applyBorder="1" applyAlignment="1">
      <alignment horizontal="center" vertical="center" wrapText="1"/>
    </xf>
    <xf numFmtId="176" fontId="23" fillId="0" borderId="1" xfId="0" applyNumberFormat="1" applyFont="1" applyBorder="1" applyAlignment="1">
      <alignment horizontal="center" vertical="center"/>
    </xf>
    <xf numFmtId="10" fontId="23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76" fontId="26" fillId="0" borderId="1" xfId="0" applyNumberFormat="1" applyFont="1" applyFill="1" applyBorder="1" applyAlignment="1">
      <alignment horizontal="center" vertical="center" wrapText="1"/>
    </xf>
    <xf numFmtId="176" fontId="27" fillId="0" borderId="1" xfId="0" applyNumberFormat="1" applyFont="1" applyFill="1" applyBorder="1" applyAlignment="1">
      <alignment horizontal="center" vertical="center" wrapText="1"/>
    </xf>
    <xf numFmtId="176" fontId="31" fillId="0" borderId="1" xfId="0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 wrapText="1"/>
    </xf>
    <xf numFmtId="176" fontId="27" fillId="0" borderId="1" xfId="0" applyNumberFormat="1" applyFont="1" applyBorder="1" applyAlignment="1">
      <alignment horizontal="center" vertical="center" wrapText="1"/>
    </xf>
    <xf numFmtId="176" fontId="25" fillId="0" borderId="1" xfId="0" applyNumberFormat="1" applyFont="1" applyFill="1" applyBorder="1" applyAlignment="1">
      <alignment horizontal="center" vertical="center" wrapText="1"/>
    </xf>
    <xf numFmtId="176" fontId="23" fillId="0" borderId="1" xfId="0" applyNumberFormat="1" applyFont="1" applyFill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176" fontId="28" fillId="0" borderId="1" xfId="0" applyNumberFormat="1" applyFont="1" applyBorder="1" applyAlignment="1">
      <alignment horizontal="center" vertical="center"/>
    </xf>
    <xf numFmtId="0" fontId="32" fillId="0" borderId="7" xfId="0" applyFont="1" applyFill="1" applyBorder="1" applyAlignment="1">
      <alignment vertical="center"/>
    </xf>
    <xf numFmtId="0" fontId="32" fillId="0" borderId="8" xfId="0" applyFont="1" applyFill="1" applyBorder="1" applyAlignment="1">
      <alignment vertical="center"/>
    </xf>
    <xf numFmtId="0" fontId="33" fillId="0" borderId="9" xfId="0" applyFont="1" applyFill="1" applyBorder="1" applyAlignment="1">
      <alignment horizontal="center" vertical="center"/>
    </xf>
    <xf numFmtId="176" fontId="20" fillId="2" borderId="1" xfId="0" applyNumberFormat="1" applyFont="1" applyFill="1" applyBorder="1" applyAlignment="1">
      <alignment horizontal="center" vertical="center"/>
    </xf>
    <xf numFmtId="10" fontId="23" fillId="2" borderId="1" xfId="0" applyNumberFormat="1" applyFont="1" applyFill="1" applyBorder="1" applyAlignment="1">
      <alignment horizontal="center" vertical="center"/>
    </xf>
    <xf numFmtId="176" fontId="23" fillId="3" borderId="1" xfId="0" applyNumberFormat="1" applyFont="1" applyFill="1" applyBorder="1" applyAlignment="1">
      <alignment horizontal="center" vertical="center"/>
    </xf>
    <xf numFmtId="176" fontId="23" fillId="4" borderId="1" xfId="0" applyNumberFormat="1" applyFont="1" applyFill="1" applyBorder="1" applyAlignment="1">
      <alignment horizontal="center" vertical="center"/>
    </xf>
    <xf numFmtId="10" fontId="23" fillId="4" borderId="1" xfId="0" applyNumberFormat="1" applyFont="1" applyFill="1" applyBorder="1" applyAlignment="1">
      <alignment horizontal="center" vertical="center"/>
    </xf>
    <xf numFmtId="10" fontId="20" fillId="2" borderId="1" xfId="0" applyNumberFormat="1" applyFont="1" applyFill="1" applyBorder="1" applyAlignment="1">
      <alignment horizontal="center" vertical="center"/>
    </xf>
    <xf numFmtId="176" fontId="20" fillId="3" borderId="1" xfId="0" applyNumberFormat="1" applyFont="1" applyFill="1" applyBorder="1" applyAlignment="1">
      <alignment horizontal="center" vertical="center"/>
    </xf>
    <xf numFmtId="176" fontId="20" fillId="4" borderId="1" xfId="0" applyNumberFormat="1" applyFont="1" applyFill="1" applyBorder="1" applyAlignment="1">
      <alignment horizontal="center" vertical="center"/>
    </xf>
    <xf numFmtId="10" fontId="20" fillId="4" borderId="1" xfId="0" applyNumberFormat="1" applyFont="1" applyFill="1" applyBorder="1" applyAlignment="1">
      <alignment horizontal="center" vertical="center"/>
    </xf>
    <xf numFmtId="0" fontId="23" fillId="5" borderId="1" xfId="0" applyFont="1" applyFill="1" applyBorder="1" applyAlignment="1">
      <alignment horizontal="center" vertical="center"/>
    </xf>
    <xf numFmtId="0" fontId="20" fillId="5" borderId="1" xfId="0" applyFont="1" applyFill="1" applyBorder="1" applyAlignment="1">
      <alignment horizontal="center" vertical="center"/>
    </xf>
    <xf numFmtId="10" fontId="24" fillId="0" borderId="1" xfId="0" applyNumberFormat="1" applyFont="1" applyFill="1" applyBorder="1" applyAlignment="1">
      <alignment horizontal="center" vertical="center" wrapText="1"/>
    </xf>
    <xf numFmtId="176" fontId="24" fillId="0" borderId="1" xfId="0" applyNumberFormat="1" applyFont="1" applyBorder="1" applyAlignment="1">
      <alignment horizontal="center" vertical="center" wrapText="1"/>
    </xf>
    <xf numFmtId="176" fontId="28" fillId="0" borderId="1" xfId="0" applyNumberFormat="1" applyFont="1" applyFill="1" applyBorder="1" applyAlignment="1">
      <alignment horizontal="center" vertical="center" wrapText="1"/>
    </xf>
    <xf numFmtId="176" fontId="24" fillId="0" borderId="1" xfId="0" applyNumberFormat="1" applyFont="1" applyFill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176" fontId="34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99FF99"/>
      <color rgb="00CCFFCC"/>
      <color rgb="00FF0000"/>
      <color rgb="00FFCCFF"/>
      <color rgb="00000000"/>
      <color rgb="00FF33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88"/>
  <sheetViews>
    <sheetView workbookViewId="0">
      <selection activeCell="C81" sqref="C81"/>
    </sheetView>
  </sheetViews>
  <sheetFormatPr defaultColWidth="9" defaultRowHeight="13.5"/>
  <cols>
    <col min="1" max="1" width="2.75" style="50" customWidth="1"/>
    <col min="2" max="2" width="4" style="50" customWidth="1"/>
    <col min="3" max="3" width="14" style="51" customWidth="1"/>
    <col min="4" max="4" width="5.75" style="51" customWidth="1"/>
    <col min="5" max="5" width="3.875" style="52" hidden="1" customWidth="1"/>
    <col min="6" max="6" width="3.5" style="53" hidden="1" customWidth="1"/>
    <col min="7" max="7" width="9.125" style="54" hidden="1" customWidth="1"/>
    <col min="8" max="8" width="9.25" style="54" customWidth="1"/>
    <col min="9" max="9" width="7.125" style="55" hidden="1" customWidth="1"/>
    <col min="10" max="10" width="9.375" style="54" hidden="1" customWidth="1"/>
    <col min="11" max="11" width="8.125" style="54" customWidth="1"/>
    <col min="12" max="12" width="10.125" style="54" hidden="1" customWidth="1"/>
    <col min="13" max="13" width="9.125" style="54" customWidth="1"/>
    <col min="14" max="14" width="7.75" style="55" hidden="1" customWidth="1"/>
    <col min="15" max="15" width="9.125" style="54" hidden="1" customWidth="1"/>
    <col min="16" max="16" width="9" style="54" customWidth="1"/>
    <col min="17" max="17" width="9.375" style="56" customWidth="1"/>
    <col min="18" max="18" width="8.75" style="56" customWidth="1"/>
    <col min="19" max="19" width="9" style="57" customWidth="1"/>
    <col min="20" max="20" width="6.125" style="58" customWidth="1"/>
    <col min="21" max="21" width="7.875" style="59" customWidth="1"/>
    <col min="22" max="22" width="9" style="59" customWidth="1"/>
    <col min="23" max="23" width="8.25" style="59" customWidth="1"/>
    <col min="24" max="24" width="7.125" style="60" customWidth="1"/>
    <col min="25" max="25" width="6.5" style="61" customWidth="1"/>
    <col min="26" max="26" width="7.25" style="62" hidden="1" customWidth="1"/>
    <col min="27" max="27" width="5.375" style="63" hidden="1" customWidth="1"/>
    <col min="28" max="28" width="7.75" style="64" customWidth="1"/>
    <col min="29" max="29" width="6.75" style="65" customWidth="1"/>
  </cols>
  <sheetData>
    <row r="1" ht="19" customHeight="1" spans="1:29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82" t="s">
        <v>1</v>
      </c>
      <c r="R1" s="83"/>
      <c r="S1" s="84" t="s">
        <v>2</v>
      </c>
      <c r="T1" s="85"/>
      <c r="U1" s="86"/>
      <c r="V1" s="86"/>
      <c r="W1" s="86"/>
      <c r="X1" s="84"/>
      <c r="Y1" s="98" t="s">
        <v>3</v>
      </c>
      <c r="Z1" s="99"/>
      <c r="AA1" s="99"/>
      <c r="AB1" s="100"/>
      <c r="AC1" s="101" t="s">
        <v>4</v>
      </c>
    </row>
    <row r="2" ht="27" customHeight="1" spans="1:29">
      <c r="A2" s="66" t="s">
        <v>5</v>
      </c>
      <c r="B2" s="66" t="s">
        <v>6</v>
      </c>
      <c r="C2" s="67" t="s">
        <v>7</v>
      </c>
      <c r="D2" s="66" t="s">
        <v>8</v>
      </c>
      <c r="E2" s="66" t="s">
        <v>9</v>
      </c>
      <c r="F2" s="66" t="s">
        <v>10</v>
      </c>
      <c r="G2" s="68" t="s">
        <v>11</v>
      </c>
      <c r="H2" s="68" t="s">
        <v>12</v>
      </c>
      <c r="I2" s="74" t="s">
        <v>13</v>
      </c>
      <c r="J2" s="68" t="s">
        <v>14</v>
      </c>
      <c r="K2" s="68" t="s">
        <v>15</v>
      </c>
      <c r="L2" s="75" t="s">
        <v>16</v>
      </c>
      <c r="M2" s="76" t="s">
        <v>17</v>
      </c>
      <c r="N2" s="77" t="s">
        <v>13</v>
      </c>
      <c r="O2" s="76" t="s">
        <v>14</v>
      </c>
      <c r="P2" s="76" t="s">
        <v>15</v>
      </c>
      <c r="Q2" s="87" t="s">
        <v>18</v>
      </c>
      <c r="R2" s="87" t="s">
        <v>19</v>
      </c>
      <c r="S2" s="84" t="s">
        <v>20</v>
      </c>
      <c r="T2" s="85" t="s">
        <v>21</v>
      </c>
      <c r="U2" s="86" t="s">
        <v>22</v>
      </c>
      <c r="V2" s="86" t="s">
        <v>23</v>
      </c>
      <c r="W2" s="86" t="s">
        <v>24</v>
      </c>
      <c r="X2" s="88" t="s">
        <v>25</v>
      </c>
      <c r="Y2" s="98" t="s">
        <v>26</v>
      </c>
      <c r="Z2" s="99" t="s">
        <v>27</v>
      </c>
      <c r="AA2" s="102" t="s">
        <v>28</v>
      </c>
      <c r="AB2" s="103" t="s">
        <v>29</v>
      </c>
      <c r="AC2" s="101"/>
    </row>
    <row r="3" spans="1:29">
      <c r="A3" s="8">
        <v>1</v>
      </c>
      <c r="B3" s="8">
        <v>571</v>
      </c>
      <c r="C3" s="9" t="s">
        <v>30</v>
      </c>
      <c r="D3" s="9" t="s">
        <v>31</v>
      </c>
      <c r="E3" s="8"/>
      <c r="F3" s="8" t="s">
        <v>32</v>
      </c>
      <c r="G3" s="69">
        <v>17076.5389785714</v>
      </c>
      <c r="H3" s="69">
        <f t="shared" ref="H3:H66" si="0">G3*4</f>
        <v>68306.1559142856</v>
      </c>
      <c r="I3" s="78">
        <v>0.269891245999503</v>
      </c>
      <c r="J3" s="69">
        <v>4608.80838228571</v>
      </c>
      <c r="K3" s="69">
        <f t="shared" ref="K3:K66" si="1">J3*4</f>
        <v>18435.2335291428</v>
      </c>
      <c r="L3" s="79">
        <v>20090.0458571428</v>
      </c>
      <c r="M3" s="80">
        <f t="shared" ref="M3:M66" si="2">L3*4</f>
        <v>80360.1834285712</v>
      </c>
      <c r="N3" s="81">
        <v>0.251061624185584</v>
      </c>
      <c r="O3" s="80">
        <v>5043.83954285714</v>
      </c>
      <c r="P3" s="80">
        <f t="shared" ref="P3:P66" si="3">O3*4</f>
        <v>20175.3581714286</v>
      </c>
      <c r="Q3" s="89">
        <v>90544.07</v>
      </c>
      <c r="R3" s="89">
        <v>26111.28</v>
      </c>
      <c r="S3" s="90">
        <f t="shared" ref="S3:S66" si="4">Q3-H3</f>
        <v>22237.9140857144</v>
      </c>
      <c r="T3" s="91">
        <f>Q3/H3</f>
        <v>1.32556237118101</v>
      </c>
      <c r="U3" s="92">
        <f t="shared" ref="U3:U66" si="5">R3-K3</f>
        <v>7676.04647085716</v>
      </c>
      <c r="V3" s="92">
        <f t="shared" ref="V3:V66" si="6">Q3-M3</f>
        <v>10183.8865714288</v>
      </c>
      <c r="W3" s="92">
        <f t="shared" ref="W3:W66" si="7">R3-P3</f>
        <v>5935.92182857144</v>
      </c>
      <c r="X3" s="93">
        <f>R3-K3</f>
        <v>7676.04647085716</v>
      </c>
      <c r="Y3" s="104">
        <v>464</v>
      </c>
      <c r="Z3" s="105">
        <f>X3*0.2</f>
        <v>1535.20929417143</v>
      </c>
      <c r="AA3" s="106">
        <v>600</v>
      </c>
      <c r="AB3" s="103">
        <f>Z3+AA3</f>
        <v>2135.20929417143</v>
      </c>
      <c r="AC3" s="107"/>
    </row>
    <row r="4" spans="1:29">
      <c r="A4" s="8">
        <v>2</v>
      </c>
      <c r="B4" s="8">
        <v>707</v>
      </c>
      <c r="C4" s="9" t="s">
        <v>33</v>
      </c>
      <c r="D4" s="9" t="s">
        <v>31</v>
      </c>
      <c r="E4" s="8" t="s">
        <v>34</v>
      </c>
      <c r="F4" s="8" t="s">
        <v>32</v>
      </c>
      <c r="G4" s="69">
        <v>12765.1997</v>
      </c>
      <c r="H4" s="69">
        <f t="shared" si="0"/>
        <v>51060.7988</v>
      </c>
      <c r="I4" s="78">
        <v>0.288187539551659</v>
      </c>
      <c r="J4" s="69">
        <v>3678.77149342857</v>
      </c>
      <c r="K4" s="69">
        <f t="shared" si="1"/>
        <v>14715.0859737143</v>
      </c>
      <c r="L4" s="79">
        <v>15017.882</v>
      </c>
      <c r="M4" s="80">
        <f t="shared" si="2"/>
        <v>60071.528</v>
      </c>
      <c r="N4" s="81">
        <v>0.268081432141078</v>
      </c>
      <c r="O4" s="80">
        <v>4026.01531428572</v>
      </c>
      <c r="P4" s="80">
        <f t="shared" si="3"/>
        <v>16104.0612571429</v>
      </c>
      <c r="Q4" s="89">
        <v>63318.69</v>
      </c>
      <c r="R4" s="89">
        <v>18237.96</v>
      </c>
      <c r="S4" s="90">
        <f t="shared" si="4"/>
        <v>12257.8912</v>
      </c>
      <c r="T4" s="91">
        <f t="shared" ref="T4:T35" si="8">Q4/H4</f>
        <v>1.2400646188089</v>
      </c>
      <c r="U4" s="92">
        <f t="shared" si="5"/>
        <v>3522.87402628572</v>
      </c>
      <c r="V4" s="92">
        <f t="shared" si="6"/>
        <v>3247.162</v>
      </c>
      <c r="W4" s="92">
        <f t="shared" si="7"/>
        <v>2133.89874285712</v>
      </c>
      <c r="X4" s="93">
        <f>R4-K4</f>
        <v>3522.87402628572</v>
      </c>
      <c r="Y4" s="104">
        <v>464</v>
      </c>
      <c r="Z4" s="105">
        <f t="shared" ref="Z4:Z15" si="9">X4*0.2</f>
        <v>704.574805257144</v>
      </c>
      <c r="AA4" s="106">
        <v>600</v>
      </c>
      <c r="AB4" s="103">
        <f t="shared" ref="AB4:AB33" si="10">Z4+AA4</f>
        <v>1304.57480525714</v>
      </c>
      <c r="AC4" s="107"/>
    </row>
    <row r="5" spans="1:29">
      <c r="A5" s="8">
        <v>3</v>
      </c>
      <c r="B5" s="8">
        <v>591</v>
      </c>
      <c r="C5" s="9" t="s">
        <v>35</v>
      </c>
      <c r="D5" s="9" t="s">
        <v>36</v>
      </c>
      <c r="E5" s="8" t="s">
        <v>34</v>
      </c>
      <c r="F5" s="8" t="s">
        <v>37</v>
      </c>
      <c r="G5" s="69">
        <v>6577.98060714285</v>
      </c>
      <c r="H5" s="69">
        <f t="shared" si="0"/>
        <v>26311.9224285714</v>
      </c>
      <c r="I5" s="78">
        <v>0.290533461580103</v>
      </c>
      <c r="J5" s="69">
        <v>1911.123476</v>
      </c>
      <c r="K5" s="69">
        <f t="shared" si="1"/>
        <v>7644.493904</v>
      </c>
      <c r="L5" s="79">
        <v>7738.80071428571</v>
      </c>
      <c r="M5" s="80">
        <f t="shared" si="2"/>
        <v>30955.2028571428</v>
      </c>
      <c r="N5" s="81">
        <v>0.270263685190794</v>
      </c>
      <c r="O5" s="80">
        <v>2091.5168</v>
      </c>
      <c r="P5" s="80">
        <f t="shared" si="3"/>
        <v>8366.0672</v>
      </c>
      <c r="Q5" s="89">
        <v>35276.77</v>
      </c>
      <c r="R5" s="89">
        <v>10350.55</v>
      </c>
      <c r="S5" s="90">
        <f t="shared" si="4"/>
        <v>8964.8475714286</v>
      </c>
      <c r="T5" s="91">
        <f t="shared" si="8"/>
        <v>1.34071427489821</v>
      </c>
      <c r="U5" s="92">
        <f t="shared" si="5"/>
        <v>2706.056096</v>
      </c>
      <c r="V5" s="92">
        <f t="shared" si="6"/>
        <v>4321.56714285716</v>
      </c>
      <c r="W5" s="92">
        <f t="shared" si="7"/>
        <v>1984.4828</v>
      </c>
      <c r="X5" s="93">
        <f>R5-K5</f>
        <v>2706.056096</v>
      </c>
      <c r="Y5" s="104">
        <v>952</v>
      </c>
      <c r="Z5" s="105">
        <f t="shared" si="9"/>
        <v>541.2112192</v>
      </c>
      <c r="AA5" s="106">
        <v>400</v>
      </c>
      <c r="AB5" s="103">
        <f t="shared" si="10"/>
        <v>941.2112192</v>
      </c>
      <c r="AC5" s="107"/>
    </row>
    <row r="6" spans="1:29">
      <c r="A6" s="8">
        <v>4</v>
      </c>
      <c r="B6" s="70">
        <v>582</v>
      </c>
      <c r="C6" s="71" t="s">
        <v>38</v>
      </c>
      <c r="D6" s="71" t="s">
        <v>39</v>
      </c>
      <c r="E6" s="70"/>
      <c r="F6" s="8" t="s">
        <v>32</v>
      </c>
      <c r="G6" s="69">
        <v>27145.0037857143</v>
      </c>
      <c r="H6" s="69">
        <f t="shared" si="0"/>
        <v>108580.015142857</v>
      </c>
      <c r="I6" s="78">
        <v>0.232946671683358</v>
      </c>
      <c r="J6" s="69">
        <v>6323.33828471429</v>
      </c>
      <c r="K6" s="69">
        <f t="shared" si="1"/>
        <v>25293.3531388572</v>
      </c>
      <c r="L6" s="79">
        <v>31935.2985714286</v>
      </c>
      <c r="M6" s="80">
        <f t="shared" si="2"/>
        <v>127741.194285714</v>
      </c>
      <c r="N6" s="81">
        <v>0.2166945783101</v>
      </c>
      <c r="O6" s="80">
        <v>6920.20605714286</v>
      </c>
      <c r="P6" s="80">
        <f t="shared" si="3"/>
        <v>27680.8242285714</v>
      </c>
      <c r="Q6" s="89">
        <v>117376.03</v>
      </c>
      <c r="R6" s="89">
        <v>29651.72</v>
      </c>
      <c r="S6" s="90">
        <f t="shared" si="4"/>
        <v>8796.0148571428</v>
      </c>
      <c r="T6" s="91">
        <f t="shared" si="8"/>
        <v>1.08100951952871</v>
      </c>
      <c r="U6" s="92">
        <f t="shared" si="5"/>
        <v>4358.36686114284</v>
      </c>
      <c r="V6" s="94">
        <f t="shared" si="6"/>
        <v>-10365.1642857144</v>
      </c>
      <c r="W6" s="94">
        <f t="shared" si="7"/>
        <v>1970.89577142856</v>
      </c>
      <c r="X6" s="95"/>
      <c r="Y6" s="104"/>
      <c r="Z6" s="105"/>
      <c r="AA6" s="106">
        <v>600</v>
      </c>
      <c r="AB6" s="103">
        <f t="shared" si="10"/>
        <v>600</v>
      </c>
      <c r="AC6" s="107"/>
    </row>
    <row r="7" spans="1:29">
      <c r="A7" s="8">
        <v>5</v>
      </c>
      <c r="B7" s="8">
        <v>747</v>
      </c>
      <c r="C7" s="9" t="s">
        <v>40</v>
      </c>
      <c r="D7" s="9" t="s">
        <v>41</v>
      </c>
      <c r="E7" s="13" t="s">
        <v>34</v>
      </c>
      <c r="F7" s="8" t="s">
        <v>42</v>
      </c>
      <c r="G7" s="69">
        <v>6689.14239285715</v>
      </c>
      <c r="H7" s="69">
        <f t="shared" si="0"/>
        <v>26756.5695714286</v>
      </c>
      <c r="I7" s="78">
        <v>0.257900608409726</v>
      </c>
      <c r="J7" s="69">
        <v>1725.13389285715</v>
      </c>
      <c r="K7" s="69">
        <f t="shared" si="1"/>
        <v>6900.5355714286</v>
      </c>
      <c r="L7" s="79">
        <v>7869.57928571429</v>
      </c>
      <c r="M7" s="80">
        <f t="shared" si="2"/>
        <v>31478.3171428572</v>
      </c>
      <c r="N7" s="81">
        <v>0.239907542706722</v>
      </c>
      <c r="O7" s="80">
        <v>1887.97142857143</v>
      </c>
      <c r="P7" s="80">
        <f t="shared" si="3"/>
        <v>7551.88571428572</v>
      </c>
      <c r="Q7" s="89">
        <v>34361.88</v>
      </c>
      <c r="R7" s="89">
        <v>10330.67</v>
      </c>
      <c r="S7" s="90">
        <f t="shared" si="4"/>
        <v>7605.3104285714</v>
      </c>
      <c r="T7" s="91">
        <f t="shared" si="8"/>
        <v>1.28424086309975</v>
      </c>
      <c r="U7" s="92">
        <f t="shared" si="5"/>
        <v>3430.1344285714</v>
      </c>
      <c r="V7" s="92">
        <f t="shared" si="6"/>
        <v>2883.56285714284</v>
      </c>
      <c r="W7" s="92">
        <f t="shared" si="7"/>
        <v>2778.78428571428</v>
      </c>
      <c r="X7" s="93">
        <f>R7-K7</f>
        <v>3430.1344285714</v>
      </c>
      <c r="Y7" s="104">
        <v>576</v>
      </c>
      <c r="Z7" s="105">
        <f t="shared" si="9"/>
        <v>686.02688571428</v>
      </c>
      <c r="AA7" s="106">
        <v>200</v>
      </c>
      <c r="AB7" s="103">
        <f t="shared" si="10"/>
        <v>886.02688571428</v>
      </c>
      <c r="AC7" s="107"/>
    </row>
    <row r="8" spans="1:29">
      <c r="A8" s="8">
        <v>6</v>
      </c>
      <c r="B8" s="8">
        <v>347</v>
      </c>
      <c r="C8" s="9" t="s">
        <v>43</v>
      </c>
      <c r="D8" s="9" t="s">
        <v>39</v>
      </c>
      <c r="E8" s="8"/>
      <c r="F8" s="8" t="s">
        <v>37</v>
      </c>
      <c r="G8" s="69">
        <v>7229.41757142857</v>
      </c>
      <c r="H8" s="69">
        <f t="shared" si="0"/>
        <v>28917.6702857143</v>
      </c>
      <c r="I8" s="78">
        <v>0.288501767490735</v>
      </c>
      <c r="J8" s="69">
        <v>2085.69974728572</v>
      </c>
      <c r="K8" s="69">
        <f t="shared" si="1"/>
        <v>8342.79898914288</v>
      </c>
      <c r="L8" s="79">
        <v>8505.19714285714</v>
      </c>
      <c r="M8" s="80">
        <f t="shared" si="2"/>
        <v>34020.7885714286</v>
      </c>
      <c r="N8" s="81">
        <v>0.268373737200683</v>
      </c>
      <c r="O8" s="80">
        <v>2282.57154285714</v>
      </c>
      <c r="P8" s="80">
        <f t="shared" si="3"/>
        <v>9130.28617142856</v>
      </c>
      <c r="Q8" s="89">
        <v>35830.97</v>
      </c>
      <c r="R8" s="89">
        <v>9900</v>
      </c>
      <c r="S8" s="90">
        <f t="shared" si="4"/>
        <v>6913.29971428572</v>
      </c>
      <c r="T8" s="91">
        <f t="shared" si="8"/>
        <v>1.23906834976609</v>
      </c>
      <c r="U8" s="92">
        <f t="shared" si="5"/>
        <v>1557.20101085712</v>
      </c>
      <c r="V8" s="92">
        <f t="shared" si="6"/>
        <v>1810.18142857144</v>
      </c>
      <c r="W8" s="92">
        <f t="shared" si="7"/>
        <v>769.713828571441</v>
      </c>
      <c r="X8" s="93">
        <f>R8-K8</f>
        <v>1557.20101085712</v>
      </c>
      <c r="Y8" s="104">
        <v>364</v>
      </c>
      <c r="Z8" s="105">
        <f t="shared" si="9"/>
        <v>311.440202171424</v>
      </c>
      <c r="AA8" s="106">
        <v>400</v>
      </c>
      <c r="AB8" s="103">
        <f t="shared" si="10"/>
        <v>711.440202171424</v>
      </c>
      <c r="AC8" s="107"/>
    </row>
    <row r="9" spans="1:29">
      <c r="A9" s="8">
        <v>7</v>
      </c>
      <c r="B9" s="8">
        <v>753</v>
      </c>
      <c r="C9" s="9" t="s">
        <v>44</v>
      </c>
      <c r="D9" s="9" t="s">
        <v>31</v>
      </c>
      <c r="E9" s="8" t="s">
        <v>34</v>
      </c>
      <c r="F9" s="8" t="s">
        <v>42</v>
      </c>
      <c r="G9" s="69">
        <v>2745.891</v>
      </c>
      <c r="H9" s="69">
        <f t="shared" si="0"/>
        <v>10983.564</v>
      </c>
      <c r="I9" s="78">
        <v>0.24868251757158</v>
      </c>
      <c r="J9" s="69">
        <v>682.855086857142</v>
      </c>
      <c r="K9" s="69">
        <f t="shared" si="1"/>
        <v>2731.42034742857</v>
      </c>
      <c r="L9" s="79">
        <v>3230.46</v>
      </c>
      <c r="M9" s="80">
        <f t="shared" si="2"/>
        <v>12921.84</v>
      </c>
      <c r="N9" s="81">
        <v>0.23133257448519</v>
      </c>
      <c r="O9" s="80">
        <v>747.310628571428</v>
      </c>
      <c r="P9" s="80">
        <f t="shared" si="3"/>
        <v>2989.24251428571</v>
      </c>
      <c r="Q9" s="89">
        <v>16507.82</v>
      </c>
      <c r="R9" s="89">
        <v>3559.01</v>
      </c>
      <c r="S9" s="90">
        <f t="shared" si="4"/>
        <v>5524.256</v>
      </c>
      <c r="T9" s="91">
        <f t="shared" si="8"/>
        <v>1.50295659951542</v>
      </c>
      <c r="U9" s="92">
        <f t="shared" si="5"/>
        <v>827.589652571432</v>
      </c>
      <c r="V9" s="92">
        <f t="shared" si="6"/>
        <v>3585.98</v>
      </c>
      <c r="W9" s="92">
        <f t="shared" si="7"/>
        <v>569.767485714288</v>
      </c>
      <c r="X9" s="93">
        <f>R9-K9</f>
        <v>827.589652571432</v>
      </c>
      <c r="Y9" s="104">
        <v>664</v>
      </c>
      <c r="Z9" s="105">
        <f t="shared" si="9"/>
        <v>165.517930514286</v>
      </c>
      <c r="AA9" s="106">
        <v>200</v>
      </c>
      <c r="AB9" s="103">
        <f t="shared" si="10"/>
        <v>365.517930514286</v>
      </c>
      <c r="AC9" s="107"/>
    </row>
    <row r="10" spans="1:29">
      <c r="A10" s="8">
        <v>8</v>
      </c>
      <c r="B10" s="8">
        <v>730</v>
      </c>
      <c r="C10" s="9" t="s">
        <v>45</v>
      </c>
      <c r="D10" s="9" t="s">
        <v>39</v>
      </c>
      <c r="E10" s="8" t="s">
        <v>34</v>
      </c>
      <c r="F10" s="8" t="s">
        <v>32</v>
      </c>
      <c r="G10" s="69">
        <v>12654.64445</v>
      </c>
      <c r="H10" s="69">
        <f t="shared" si="0"/>
        <v>50618.5778</v>
      </c>
      <c r="I10" s="78">
        <v>0.273713379105307</v>
      </c>
      <c r="J10" s="69">
        <v>3463.74549378571</v>
      </c>
      <c r="K10" s="69">
        <f t="shared" si="1"/>
        <v>13854.9819751428</v>
      </c>
      <c r="L10" s="79">
        <v>14887.817</v>
      </c>
      <c r="M10" s="80">
        <f t="shared" si="2"/>
        <v>59551.268</v>
      </c>
      <c r="N10" s="81">
        <v>0.254617096842146</v>
      </c>
      <c r="O10" s="80">
        <v>3790.69274285714</v>
      </c>
      <c r="P10" s="80">
        <f t="shared" si="3"/>
        <v>15162.7709714286</v>
      </c>
      <c r="Q10" s="89">
        <v>56067.88</v>
      </c>
      <c r="R10" s="89">
        <v>15519.63</v>
      </c>
      <c r="S10" s="90">
        <f t="shared" si="4"/>
        <v>5449.3022</v>
      </c>
      <c r="T10" s="91">
        <f t="shared" si="8"/>
        <v>1.10765419410895</v>
      </c>
      <c r="U10" s="92">
        <f t="shared" si="5"/>
        <v>1664.64802485716</v>
      </c>
      <c r="V10" s="94">
        <f t="shared" si="6"/>
        <v>-3483.388</v>
      </c>
      <c r="W10" s="94">
        <f t="shared" si="7"/>
        <v>356.85902857144</v>
      </c>
      <c r="X10" s="95"/>
      <c r="Y10" s="104">
        <v>288</v>
      </c>
      <c r="Z10" s="105"/>
      <c r="AA10" s="106">
        <v>600</v>
      </c>
      <c r="AB10" s="103">
        <f t="shared" si="10"/>
        <v>600</v>
      </c>
      <c r="AC10" s="107"/>
    </row>
    <row r="11" spans="1:29">
      <c r="A11" s="8">
        <v>9</v>
      </c>
      <c r="B11" s="8">
        <v>355</v>
      </c>
      <c r="C11" s="9" t="s">
        <v>46</v>
      </c>
      <c r="D11" s="9" t="s">
        <v>41</v>
      </c>
      <c r="E11" s="13"/>
      <c r="F11" s="8" t="s">
        <v>37</v>
      </c>
      <c r="G11" s="69">
        <v>10375.6166785714</v>
      </c>
      <c r="H11" s="69">
        <f t="shared" si="0"/>
        <v>41502.4667142856</v>
      </c>
      <c r="I11" s="78">
        <v>0.269201208408725</v>
      </c>
      <c r="J11" s="69">
        <v>2793.12854785715</v>
      </c>
      <c r="K11" s="69">
        <f t="shared" si="1"/>
        <v>11172.5141914286</v>
      </c>
      <c r="L11" s="79">
        <v>12206.6078571429</v>
      </c>
      <c r="M11" s="80">
        <f t="shared" si="2"/>
        <v>48826.4314285716</v>
      </c>
      <c r="N11" s="81">
        <v>0.250419728752302</v>
      </c>
      <c r="O11" s="80">
        <v>3056.77542857143</v>
      </c>
      <c r="P11" s="80">
        <f t="shared" si="3"/>
        <v>12227.1017142857</v>
      </c>
      <c r="Q11" s="89">
        <v>46811.88</v>
      </c>
      <c r="R11" s="89">
        <v>13895.9</v>
      </c>
      <c r="S11" s="90">
        <f t="shared" si="4"/>
        <v>5309.4132857144</v>
      </c>
      <c r="T11" s="91">
        <f t="shared" si="8"/>
        <v>1.12793006551311</v>
      </c>
      <c r="U11" s="92">
        <f t="shared" si="5"/>
        <v>2723.3858085714</v>
      </c>
      <c r="V11" s="94">
        <f t="shared" si="6"/>
        <v>-2014.55142857161</v>
      </c>
      <c r="W11" s="94">
        <f t="shared" si="7"/>
        <v>1668.79828571428</v>
      </c>
      <c r="X11" s="95"/>
      <c r="Y11" s="104">
        <v>288</v>
      </c>
      <c r="Z11" s="105"/>
      <c r="AA11" s="106">
        <v>400</v>
      </c>
      <c r="AB11" s="103">
        <f t="shared" si="10"/>
        <v>400</v>
      </c>
      <c r="AC11" s="107"/>
    </row>
    <row r="12" spans="1:29">
      <c r="A12" s="8">
        <v>10</v>
      </c>
      <c r="B12" s="8">
        <v>357</v>
      </c>
      <c r="C12" s="9" t="s">
        <v>47</v>
      </c>
      <c r="D12" s="9" t="s">
        <v>39</v>
      </c>
      <c r="E12" s="8"/>
      <c r="F12" s="8" t="s">
        <v>37</v>
      </c>
      <c r="G12" s="69">
        <v>8506.86411428571</v>
      </c>
      <c r="H12" s="69">
        <f t="shared" si="0"/>
        <v>34027.4564571428</v>
      </c>
      <c r="I12" s="78">
        <v>0.244491138927125</v>
      </c>
      <c r="J12" s="69">
        <v>2079.852896</v>
      </c>
      <c r="K12" s="69">
        <f t="shared" si="1"/>
        <v>8319.411584</v>
      </c>
      <c r="L12" s="79">
        <v>10008.0754285714</v>
      </c>
      <c r="M12" s="80">
        <f t="shared" si="2"/>
        <v>40032.3017142856</v>
      </c>
      <c r="N12" s="81">
        <v>0.227433617606628</v>
      </c>
      <c r="O12" s="80">
        <v>2276.1728</v>
      </c>
      <c r="P12" s="80">
        <f t="shared" si="3"/>
        <v>9104.6912</v>
      </c>
      <c r="Q12" s="89">
        <v>38979.8</v>
      </c>
      <c r="R12" s="89">
        <v>8125.19</v>
      </c>
      <c r="S12" s="90">
        <f t="shared" si="4"/>
        <v>4952.34354285716</v>
      </c>
      <c r="T12" s="91">
        <f t="shared" si="8"/>
        <v>1.14553963353372</v>
      </c>
      <c r="U12" s="92">
        <f t="shared" si="5"/>
        <v>-194.221584</v>
      </c>
      <c r="V12" s="94">
        <f t="shared" si="6"/>
        <v>-1052.50171428559</v>
      </c>
      <c r="W12" s="94">
        <f t="shared" si="7"/>
        <v>-979.5012</v>
      </c>
      <c r="X12" s="95"/>
      <c r="Y12" s="104">
        <v>476</v>
      </c>
      <c r="Z12" s="105"/>
      <c r="AA12" s="106">
        <v>400</v>
      </c>
      <c r="AB12" s="103">
        <f t="shared" si="10"/>
        <v>400</v>
      </c>
      <c r="AC12" s="107"/>
    </row>
    <row r="13" spans="1:29">
      <c r="A13" s="8">
        <v>11</v>
      </c>
      <c r="B13" s="8">
        <v>737</v>
      </c>
      <c r="C13" s="9" t="s">
        <v>48</v>
      </c>
      <c r="D13" s="9" t="s">
        <v>31</v>
      </c>
      <c r="E13" s="8"/>
      <c r="F13" s="8" t="s">
        <v>37</v>
      </c>
      <c r="G13" s="69">
        <v>7387.07368928571</v>
      </c>
      <c r="H13" s="69">
        <f t="shared" si="0"/>
        <v>29548.2947571428</v>
      </c>
      <c r="I13" s="78">
        <v>0.29004202114863</v>
      </c>
      <c r="J13" s="69">
        <v>2142.56178321429</v>
      </c>
      <c r="K13" s="69">
        <f t="shared" si="1"/>
        <v>8570.24713285716</v>
      </c>
      <c r="L13" s="79">
        <v>8690.67492857142</v>
      </c>
      <c r="M13" s="80">
        <f t="shared" si="2"/>
        <v>34762.6997142857</v>
      </c>
      <c r="N13" s="81">
        <v>0.269806531301051</v>
      </c>
      <c r="O13" s="80">
        <v>2344.80085714286</v>
      </c>
      <c r="P13" s="80">
        <f t="shared" si="3"/>
        <v>9379.20342857144</v>
      </c>
      <c r="Q13" s="89">
        <v>34435.4</v>
      </c>
      <c r="R13" s="89">
        <v>11290.98</v>
      </c>
      <c r="S13" s="90">
        <f t="shared" si="4"/>
        <v>4887.10524285716</v>
      </c>
      <c r="T13" s="91">
        <f t="shared" si="8"/>
        <v>1.16539381656452</v>
      </c>
      <c r="U13" s="92">
        <f t="shared" si="5"/>
        <v>2720.73286714284</v>
      </c>
      <c r="V13" s="94">
        <f t="shared" si="6"/>
        <v>-327.299714285677</v>
      </c>
      <c r="W13" s="94">
        <f t="shared" si="7"/>
        <v>1911.77657142856</v>
      </c>
      <c r="X13" s="95"/>
      <c r="Y13" s="104">
        <v>288</v>
      </c>
      <c r="Z13" s="105"/>
      <c r="AA13" s="106">
        <v>400</v>
      </c>
      <c r="AB13" s="103">
        <f t="shared" si="10"/>
        <v>400</v>
      </c>
      <c r="AC13" s="107"/>
    </row>
    <row r="14" spans="1:29">
      <c r="A14" s="8">
        <v>12</v>
      </c>
      <c r="B14" s="8">
        <v>311</v>
      </c>
      <c r="C14" s="9" t="s">
        <v>49</v>
      </c>
      <c r="D14" s="9" t="s">
        <v>39</v>
      </c>
      <c r="E14" s="8"/>
      <c r="F14" s="8" t="s">
        <v>32</v>
      </c>
      <c r="G14" s="69">
        <v>6506.07582857142</v>
      </c>
      <c r="H14" s="69">
        <f t="shared" si="0"/>
        <v>26024.3033142857</v>
      </c>
      <c r="I14" s="78">
        <v>0.20517394132168</v>
      </c>
      <c r="J14" s="69">
        <v>1334.87722028571</v>
      </c>
      <c r="K14" s="69">
        <f t="shared" si="1"/>
        <v>5339.50888114284</v>
      </c>
      <c r="L14" s="79">
        <v>7654.20685714285</v>
      </c>
      <c r="M14" s="80">
        <f t="shared" si="2"/>
        <v>30616.8274285714</v>
      </c>
      <c r="N14" s="81">
        <v>0.190859480299237</v>
      </c>
      <c r="O14" s="80">
        <v>1460.87794285714</v>
      </c>
      <c r="P14" s="80">
        <f t="shared" si="3"/>
        <v>5843.51177142856</v>
      </c>
      <c r="Q14" s="89">
        <v>30749.07</v>
      </c>
      <c r="R14" s="89">
        <v>5504.87</v>
      </c>
      <c r="S14" s="90">
        <f t="shared" si="4"/>
        <v>4724.76668571432</v>
      </c>
      <c r="T14" s="91">
        <f t="shared" si="8"/>
        <v>1.18155209108406</v>
      </c>
      <c r="U14" s="92">
        <f t="shared" si="5"/>
        <v>165.361118857159</v>
      </c>
      <c r="V14" s="94">
        <f t="shared" si="6"/>
        <v>132.2425714286</v>
      </c>
      <c r="W14" s="94">
        <f t="shared" si="7"/>
        <v>-338.64177142856</v>
      </c>
      <c r="X14" s="95"/>
      <c r="Y14" s="104">
        <v>288</v>
      </c>
      <c r="Z14" s="105"/>
      <c r="AA14" s="106">
        <v>600</v>
      </c>
      <c r="AB14" s="103">
        <f t="shared" si="10"/>
        <v>600</v>
      </c>
      <c r="AC14" s="107"/>
    </row>
    <row r="15" spans="1:29">
      <c r="A15" s="8">
        <v>13</v>
      </c>
      <c r="B15" s="8">
        <v>720</v>
      </c>
      <c r="C15" s="9" t="s">
        <v>50</v>
      </c>
      <c r="D15" s="9" t="s">
        <v>36</v>
      </c>
      <c r="E15" s="8" t="s">
        <v>34</v>
      </c>
      <c r="F15" s="8" t="s">
        <v>42</v>
      </c>
      <c r="G15" s="69">
        <v>4872.55821428571</v>
      </c>
      <c r="H15" s="69">
        <f t="shared" si="0"/>
        <v>19490.2328571428</v>
      </c>
      <c r="I15" s="78">
        <v>0.281630494218973</v>
      </c>
      <c r="J15" s="69">
        <v>1372.260978</v>
      </c>
      <c r="K15" s="69">
        <f t="shared" si="1"/>
        <v>5489.043912</v>
      </c>
      <c r="L15" s="79">
        <v>5732.42142857143</v>
      </c>
      <c r="M15" s="80">
        <f t="shared" si="2"/>
        <v>22929.6857142857</v>
      </c>
      <c r="N15" s="81">
        <v>0.261981855087416</v>
      </c>
      <c r="O15" s="80">
        <v>1501.7904</v>
      </c>
      <c r="P15" s="80">
        <f t="shared" si="3"/>
        <v>6007.1616</v>
      </c>
      <c r="Q15" s="89">
        <v>24187.14</v>
      </c>
      <c r="R15" s="89">
        <v>7999.02</v>
      </c>
      <c r="S15" s="90">
        <f t="shared" si="4"/>
        <v>4696.90714285716</v>
      </c>
      <c r="T15" s="91">
        <f t="shared" si="8"/>
        <v>1.24098773869374</v>
      </c>
      <c r="U15" s="92">
        <f t="shared" si="5"/>
        <v>2509.976088</v>
      </c>
      <c r="V15" s="92">
        <f t="shared" si="6"/>
        <v>1257.45428571428</v>
      </c>
      <c r="W15" s="92">
        <f t="shared" si="7"/>
        <v>1991.8584</v>
      </c>
      <c r="X15" s="93">
        <f>R15-K15</f>
        <v>2509.976088</v>
      </c>
      <c r="Y15" s="104">
        <v>576</v>
      </c>
      <c r="Z15" s="105">
        <f t="shared" si="9"/>
        <v>501.9952176</v>
      </c>
      <c r="AA15" s="106">
        <v>200</v>
      </c>
      <c r="AB15" s="103">
        <f t="shared" si="10"/>
        <v>701.9952176</v>
      </c>
      <c r="AC15" s="107"/>
    </row>
    <row r="16" spans="1:29">
      <c r="A16" s="8">
        <v>14</v>
      </c>
      <c r="B16" s="8">
        <v>587</v>
      </c>
      <c r="C16" s="9" t="s">
        <v>51</v>
      </c>
      <c r="D16" s="9" t="s">
        <v>52</v>
      </c>
      <c r="E16" s="8"/>
      <c r="F16" s="8" t="s">
        <v>37</v>
      </c>
      <c r="G16" s="69">
        <v>7275.903525</v>
      </c>
      <c r="H16" s="69">
        <f t="shared" si="0"/>
        <v>29103.6141</v>
      </c>
      <c r="I16" s="78">
        <v>0.264299595728118</v>
      </c>
      <c r="J16" s="69">
        <v>1923.01836021429</v>
      </c>
      <c r="K16" s="69">
        <f t="shared" si="1"/>
        <v>7692.07344085716</v>
      </c>
      <c r="L16" s="79">
        <v>8559.8865</v>
      </c>
      <c r="M16" s="80">
        <f t="shared" si="2"/>
        <v>34239.546</v>
      </c>
      <c r="N16" s="81">
        <v>0.245860089049412</v>
      </c>
      <c r="O16" s="80">
        <v>2104.53445714286</v>
      </c>
      <c r="P16" s="80">
        <f t="shared" si="3"/>
        <v>8418.13782857144</v>
      </c>
      <c r="Q16" s="89">
        <v>33533.52</v>
      </c>
      <c r="R16" s="89">
        <v>9429.87</v>
      </c>
      <c r="S16" s="90">
        <f t="shared" si="4"/>
        <v>4429.9059</v>
      </c>
      <c r="T16" s="91">
        <f t="shared" si="8"/>
        <v>1.15221153925347</v>
      </c>
      <c r="U16" s="92">
        <f t="shared" si="5"/>
        <v>1737.79655914284</v>
      </c>
      <c r="V16" s="94">
        <f t="shared" si="6"/>
        <v>-706.026000000005</v>
      </c>
      <c r="W16" s="94">
        <f t="shared" si="7"/>
        <v>1011.73217142856</v>
      </c>
      <c r="X16" s="95"/>
      <c r="Y16" s="104">
        <v>188</v>
      </c>
      <c r="Z16" s="105"/>
      <c r="AA16" s="106">
        <v>400</v>
      </c>
      <c r="AB16" s="103">
        <f t="shared" si="10"/>
        <v>400</v>
      </c>
      <c r="AC16" s="107"/>
    </row>
    <row r="17" spans="1:29">
      <c r="A17" s="8">
        <v>15</v>
      </c>
      <c r="B17" s="8">
        <v>724</v>
      </c>
      <c r="C17" s="9" t="s">
        <v>53</v>
      </c>
      <c r="D17" s="9" t="s">
        <v>31</v>
      </c>
      <c r="E17" s="8"/>
      <c r="F17" s="8" t="s">
        <v>37</v>
      </c>
      <c r="G17" s="69">
        <v>10306.0877714286</v>
      </c>
      <c r="H17" s="69">
        <f t="shared" si="0"/>
        <v>41224.3510857144</v>
      </c>
      <c r="I17" s="78">
        <v>0.259280579662497</v>
      </c>
      <c r="J17" s="69">
        <v>2672.16841142857</v>
      </c>
      <c r="K17" s="69">
        <f t="shared" si="1"/>
        <v>10688.6736457143</v>
      </c>
      <c r="L17" s="79">
        <v>12124.8091428571</v>
      </c>
      <c r="M17" s="80">
        <f t="shared" si="2"/>
        <v>48499.2365714284</v>
      </c>
      <c r="N17" s="81">
        <v>0.241191236895346</v>
      </c>
      <c r="O17" s="80">
        <v>2924.39771428571</v>
      </c>
      <c r="P17" s="80">
        <f t="shared" si="3"/>
        <v>11697.5908571428</v>
      </c>
      <c r="Q17" s="89">
        <v>43861.13</v>
      </c>
      <c r="R17" s="89">
        <v>11671.29</v>
      </c>
      <c r="S17" s="90">
        <f t="shared" si="4"/>
        <v>2636.7789142856</v>
      </c>
      <c r="T17" s="91">
        <f t="shared" si="8"/>
        <v>1.0639616839281</v>
      </c>
      <c r="U17" s="92">
        <f t="shared" si="5"/>
        <v>982.616354285721</v>
      </c>
      <c r="V17" s="94">
        <f t="shared" si="6"/>
        <v>-4638.10657142841</v>
      </c>
      <c r="W17" s="94">
        <f t="shared" si="7"/>
        <v>-26.30085714284</v>
      </c>
      <c r="X17" s="95"/>
      <c r="Y17" s="104"/>
      <c r="Z17" s="105"/>
      <c r="AA17" s="106">
        <v>400</v>
      </c>
      <c r="AB17" s="103">
        <f t="shared" si="10"/>
        <v>400</v>
      </c>
      <c r="AC17" s="107"/>
    </row>
    <row r="18" spans="1:29">
      <c r="A18" s="8">
        <v>16</v>
      </c>
      <c r="B18" s="8">
        <v>511</v>
      </c>
      <c r="C18" s="9" t="s">
        <v>54</v>
      </c>
      <c r="D18" s="9" t="s">
        <v>41</v>
      </c>
      <c r="E18" s="13"/>
      <c r="F18" s="8" t="s">
        <v>37</v>
      </c>
      <c r="G18" s="69">
        <v>7544.98316785714</v>
      </c>
      <c r="H18" s="69">
        <f t="shared" si="0"/>
        <v>30179.9326714286</v>
      </c>
      <c r="I18" s="78">
        <v>0.28708055490422</v>
      </c>
      <c r="J18" s="69">
        <v>2166.01795457143</v>
      </c>
      <c r="K18" s="69">
        <f t="shared" si="1"/>
        <v>8664.07181828572</v>
      </c>
      <c r="L18" s="79">
        <v>8876.45078571428</v>
      </c>
      <c r="M18" s="80">
        <f t="shared" si="2"/>
        <v>35505.8031428571</v>
      </c>
      <c r="N18" s="81">
        <v>0.26705167898067</v>
      </c>
      <c r="O18" s="80">
        <v>2370.47108571429</v>
      </c>
      <c r="P18" s="80">
        <f t="shared" si="3"/>
        <v>9481.88434285716</v>
      </c>
      <c r="Q18" s="89">
        <v>32745.19</v>
      </c>
      <c r="R18" s="89">
        <v>8745.54</v>
      </c>
      <c r="S18" s="90">
        <f t="shared" si="4"/>
        <v>2565.25732857144</v>
      </c>
      <c r="T18" s="91">
        <f t="shared" si="8"/>
        <v>1.08499877572623</v>
      </c>
      <c r="U18" s="92">
        <f t="shared" si="5"/>
        <v>81.4681817142809</v>
      </c>
      <c r="V18" s="94">
        <f t="shared" si="6"/>
        <v>-2760.61314285712</v>
      </c>
      <c r="W18" s="94">
        <f t="shared" si="7"/>
        <v>-736.344342857159</v>
      </c>
      <c r="X18" s="95"/>
      <c r="Y18" s="104">
        <v>288</v>
      </c>
      <c r="Z18" s="105"/>
      <c r="AA18" s="106">
        <v>400</v>
      </c>
      <c r="AB18" s="103">
        <f t="shared" si="10"/>
        <v>400</v>
      </c>
      <c r="AC18" s="107"/>
    </row>
    <row r="19" spans="1:29">
      <c r="A19" s="8">
        <v>17</v>
      </c>
      <c r="B19" s="8">
        <v>704</v>
      </c>
      <c r="C19" s="9" t="s">
        <v>55</v>
      </c>
      <c r="D19" s="9" t="s">
        <v>52</v>
      </c>
      <c r="E19" s="8"/>
      <c r="F19" s="8" t="s">
        <v>37</v>
      </c>
      <c r="G19" s="69">
        <v>7088.15230714285</v>
      </c>
      <c r="H19" s="69">
        <f t="shared" si="0"/>
        <v>28352.6092285714</v>
      </c>
      <c r="I19" s="78">
        <v>0.260351777248322</v>
      </c>
      <c r="J19" s="69">
        <v>1845.41305057143</v>
      </c>
      <c r="K19" s="69">
        <f t="shared" si="1"/>
        <v>7381.65220228572</v>
      </c>
      <c r="L19" s="79">
        <v>8339.00271428571</v>
      </c>
      <c r="M19" s="80">
        <f t="shared" si="2"/>
        <v>33356.0108571428</v>
      </c>
      <c r="N19" s="81">
        <v>0.242187699765881</v>
      </c>
      <c r="O19" s="80">
        <v>2019.60388571429</v>
      </c>
      <c r="P19" s="80">
        <f t="shared" si="3"/>
        <v>8078.41554285716</v>
      </c>
      <c r="Q19" s="89">
        <v>30910.07</v>
      </c>
      <c r="R19" s="89">
        <v>8839.47</v>
      </c>
      <c r="S19" s="90">
        <f t="shared" si="4"/>
        <v>2557.4607714286</v>
      </c>
      <c r="T19" s="91">
        <f t="shared" si="8"/>
        <v>1.09020195463532</v>
      </c>
      <c r="U19" s="92">
        <f t="shared" si="5"/>
        <v>1457.81779771428</v>
      </c>
      <c r="V19" s="94">
        <f t="shared" si="6"/>
        <v>-2445.94085714284</v>
      </c>
      <c r="W19" s="94">
        <f t="shared" si="7"/>
        <v>761.054457142839</v>
      </c>
      <c r="X19" s="95"/>
      <c r="Y19" s="104">
        <v>188</v>
      </c>
      <c r="Z19" s="105"/>
      <c r="AA19" s="106">
        <v>400</v>
      </c>
      <c r="AB19" s="103">
        <f t="shared" si="10"/>
        <v>400</v>
      </c>
      <c r="AC19" s="107"/>
    </row>
    <row r="20" spans="1:29">
      <c r="A20" s="8">
        <v>18</v>
      </c>
      <c r="B20" s="8">
        <v>359</v>
      </c>
      <c r="C20" s="9" t="s">
        <v>56</v>
      </c>
      <c r="D20" s="9" t="s">
        <v>39</v>
      </c>
      <c r="E20" s="8"/>
      <c r="F20" s="8" t="s">
        <v>37</v>
      </c>
      <c r="G20" s="69">
        <v>10346.5633142857</v>
      </c>
      <c r="H20" s="69">
        <f t="shared" si="0"/>
        <v>41386.2532571428</v>
      </c>
      <c r="I20" s="78">
        <v>0.305213581533309</v>
      </c>
      <c r="J20" s="69">
        <v>3157.91164571429</v>
      </c>
      <c r="K20" s="69">
        <f t="shared" si="1"/>
        <v>12631.6465828572</v>
      </c>
      <c r="L20" s="79">
        <v>12172.4274285714</v>
      </c>
      <c r="M20" s="80">
        <f t="shared" si="2"/>
        <v>48689.7097142856</v>
      </c>
      <c r="N20" s="81">
        <v>0.28391961072866</v>
      </c>
      <c r="O20" s="80">
        <v>3455.99085714286</v>
      </c>
      <c r="P20" s="80">
        <f t="shared" si="3"/>
        <v>13823.9634285714</v>
      </c>
      <c r="Q20" s="89">
        <v>43530.54</v>
      </c>
      <c r="R20" s="89">
        <v>13581</v>
      </c>
      <c r="S20" s="90">
        <f t="shared" si="4"/>
        <v>2144.2867428572</v>
      </c>
      <c r="T20" s="91">
        <f t="shared" si="8"/>
        <v>1.05181156964208</v>
      </c>
      <c r="U20" s="92">
        <f t="shared" si="5"/>
        <v>949.35341714284</v>
      </c>
      <c r="V20" s="94">
        <f t="shared" si="6"/>
        <v>-5159.1697142856</v>
      </c>
      <c r="W20" s="94">
        <f t="shared" si="7"/>
        <v>-242.96342857144</v>
      </c>
      <c r="X20" s="95"/>
      <c r="Y20" s="104">
        <v>188</v>
      </c>
      <c r="Z20" s="105"/>
      <c r="AA20" s="106">
        <v>400</v>
      </c>
      <c r="AB20" s="103">
        <f t="shared" si="10"/>
        <v>400</v>
      </c>
      <c r="AC20" s="107"/>
    </row>
    <row r="21" spans="1:29">
      <c r="A21" s="8">
        <v>19</v>
      </c>
      <c r="B21" s="8">
        <v>723</v>
      </c>
      <c r="C21" s="9" t="s">
        <v>57</v>
      </c>
      <c r="D21" s="9" t="s">
        <v>41</v>
      </c>
      <c r="E21" s="13" t="s">
        <v>34</v>
      </c>
      <c r="F21" s="8" t="s">
        <v>42</v>
      </c>
      <c r="G21" s="69">
        <v>4751.37565714286</v>
      </c>
      <c r="H21" s="69">
        <f t="shared" si="0"/>
        <v>19005.5026285714</v>
      </c>
      <c r="I21" s="78">
        <v>0.284817299588928</v>
      </c>
      <c r="J21" s="69">
        <v>1353.273984</v>
      </c>
      <c r="K21" s="69">
        <f t="shared" si="1"/>
        <v>5413.095936</v>
      </c>
      <c r="L21" s="79">
        <v>5589.85371428572</v>
      </c>
      <c r="M21" s="80">
        <f t="shared" si="2"/>
        <v>22359.4148571429</v>
      </c>
      <c r="N21" s="81">
        <v>0.264946325199003</v>
      </c>
      <c r="O21" s="80">
        <v>1481.0112</v>
      </c>
      <c r="P21" s="80">
        <f t="shared" si="3"/>
        <v>5924.0448</v>
      </c>
      <c r="Q21" s="89">
        <v>21040.11</v>
      </c>
      <c r="R21" s="89">
        <v>6617.39</v>
      </c>
      <c r="S21" s="90">
        <f t="shared" si="4"/>
        <v>2034.60737142856</v>
      </c>
      <c r="T21" s="91">
        <f t="shared" si="8"/>
        <v>1.10705359448742</v>
      </c>
      <c r="U21" s="92">
        <f t="shared" si="5"/>
        <v>1204.294064</v>
      </c>
      <c r="V21" s="94">
        <f t="shared" si="6"/>
        <v>-1319.30485714288</v>
      </c>
      <c r="W21" s="94">
        <f t="shared" si="7"/>
        <v>693.345200000001</v>
      </c>
      <c r="X21" s="95"/>
      <c r="Y21" s="104">
        <v>188</v>
      </c>
      <c r="Z21" s="105"/>
      <c r="AA21" s="106">
        <v>200</v>
      </c>
      <c r="AB21" s="103">
        <f t="shared" si="10"/>
        <v>200</v>
      </c>
      <c r="AC21" s="107"/>
    </row>
    <row r="22" spans="1:29">
      <c r="A22" s="8">
        <v>20</v>
      </c>
      <c r="B22" s="8">
        <v>341</v>
      </c>
      <c r="C22" s="9" t="s">
        <v>58</v>
      </c>
      <c r="D22" s="9" t="s">
        <v>36</v>
      </c>
      <c r="E22" s="8" t="s">
        <v>34</v>
      </c>
      <c r="F22" s="8" t="s">
        <v>32</v>
      </c>
      <c r="G22" s="69">
        <v>25220.7883571429</v>
      </c>
      <c r="H22" s="69">
        <f t="shared" si="0"/>
        <v>100883.153428572</v>
      </c>
      <c r="I22" s="78">
        <v>0.31655573741454</v>
      </c>
      <c r="J22" s="69">
        <v>7983.78525657143</v>
      </c>
      <c r="K22" s="69">
        <f t="shared" si="1"/>
        <v>31935.1410262857</v>
      </c>
      <c r="L22" s="79">
        <v>29671.5157142858</v>
      </c>
      <c r="M22" s="80">
        <f t="shared" si="2"/>
        <v>118686.062857143</v>
      </c>
      <c r="N22" s="81">
        <v>0.294470453408875</v>
      </c>
      <c r="O22" s="80">
        <v>8737.38468571429</v>
      </c>
      <c r="P22" s="80">
        <f t="shared" si="3"/>
        <v>34949.5387428572</v>
      </c>
      <c r="Q22" s="89">
        <v>102677.94</v>
      </c>
      <c r="R22" s="89">
        <v>30583.07</v>
      </c>
      <c r="S22" s="96">
        <f t="shared" si="4"/>
        <v>1794.7865714284</v>
      </c>
      <c r="T22" s="97">
        <f t="shared" si="8"/>
        <v>1.01779074612987</v>
      </c>
      <c r="U22" s="94">
        <f t="shared" si="5"/>
        <v>-1352.07102628572</v>
      </c>
      <c r="V22" s="94">
        <f t="shared" si="6"/>
        <v>-16008.1228571432</v>
      </c>
      <c r="W22" s="94">
        <f t="shared" si="7"/>
        <v>-4366.46874285716</v>
      </c>
      <c r="X22" s="95"/>
      <c r="Y22" s="104"/>
      <c r="Z22" s="105"/>
      <c r="AA22" s="106"/>
      <c r="AB22" s="103"/>
      <c r="AC22" s="107"/>
    </row>
    <row r="23" spans="1:29">
      <c r="A23" s="8">
        <v>21</v>
      </c>
      <c r="B23" s="8">
        <v>546</v>
      </c>
      <c r="C23" s="9" t="s">
        <v>59</v>
      </c>
      <c r="D23" s="9" t="s">
        <v>31</v>
      </c>
      <c r="E23" s="8"/>
      <c r="F23" s="8" t="s">
        <v>32</v>
      </c>
      <c r="G23" s="69">
        <v>12071.6772321429</v>
      </c>
      <c r="H23" s="69">
        <f t="shared" si="0"/>
        <v>48286.7089285716</v>
      </c>
      <c r="I23" s="78">
        <v>0.313481093183102</v>
      </c>
      <c r="J23" s="69">
        <v>3784.24257528571</v>
      </c>
      <c r="K23" s="69">
        <f t="shared" si="1"/>
        <v>15136.9703011428</v>
      </c>
      <c r="L23" s="79">
        <v>14201.9732142857</v>
      </c>
      <c r="M23" s="80">
        <f t="shared" si="2"/>
        <v>56807.8928571428</v>
      </c>
      <c r="N23" s="81">
        <v>0.291610319240095</v>
      </c>
      <c r="O23" s="80">
        <v>4141.44194285714</v>
      </c>
      <c r="P23" s="80">
        <f t="shared" si="3"/>
        <v>16565.7677714286</v>
      </c>
      <c r="Q23" s="89">
        <v>49266.47</v>
      </c>
      <c r="R23" s="89">
        <v>15530.12</v>
      </c>
      <c r="S23" s="90">
        <f t="shared" si="4"/>
        <v>979.761071428402</v>
      </c>
      <c r="T23" s="91">
        <f t="shared" si="8"/>
        <v>1.02029049179719</v>
      </c>
      <c r="U23" s="92">
        <f t="shared" si="5"/>
        <v>393.149698857162</v>
      </c>
      <c r="V23" s="94">
        <f t="shared" si="6"/>
        <v>-7541.4228571428</v>
      </c>
      <c r="W23" s="94">
        <f t="shared" si="7"/>
        <v>-1035.64777142856</v>
      </c>
      <c r="X23" s="95"/>
      <c r="Y23" s="104">
        <v>188</v>
      </c>
      <c r="Z23" s="105"/>
      <c r="AA23" s="106">
        <v>600</v>
      </c>
      <c r="AB23" s="103">
        <f t="shared" si="10"/>
        <v>600</v>
      </c>
      <c r="AC23" s="107"/>
    </row>
    <row r="24" spans="1:29">
      <c r="A24" s="8">
        <v>22</v>
      </c>
      <c r="B24" s="8">
        <v>742</v>
      </c>
      <c r="C24" s="9" t="s">
        <v>60</v>
      </c>
      <c r="D24" s="9" t="s">
        <v>41</v>
      </c>
      <c r="E24" s="13"/>
      <c r="F24" s="8" t="s">
        <v>32</v>
      </c>
      <c r="G24" s="69">
        <v>9856.28331428571</v>
      </c>
      <c r="H24" s="69">
        <f t="shared" si="0"/>
        <v>39425.1332571428</v>
      </c>
      <c r="I24" s="78">
        <v>0.268066879199983</v>
      </c>
      <c r="J24" s="69">
        <v>2642.14310857143</v>
      </c>
      <c r="K24" s="69">
        <f t="shared" si="1"/>
        <v>10568.5724342857</v>
      </c>
      <c r="L24" s="79">
        <v>11595.6274285714</v>
      </c>
      <c r="M24" s="80">
        <f t="shared" si="2"/>
        <v>46382.5097142856</v>
      </c>
      <c r="N24" s="81">
        <v>0.249364538790682</v>
      </c>
      <c r="O24" s="80">
        <v>2891.53828571429</v>
      </c>
      <c r="P24" s="80">
        <f t="shared" si="3"/>
        <v>11566.1531428572</v>
      </c>
      <c r="Q24" s="89">
        <v>40088.79</v>
      </c>
      <c r="R24" s="89">
        <v>12030.26</v>
      </c>
      <c r="S24" s="90">
        <f t="shared" si="4"/>
        <v>663.656742857158</v>
      </c>
      <c r="T24" s="91">
        <f t="shared" si="8"/>
        <v>1.01683334178045</v>
      </c>
      <c r="U24" s="92">
        <f t="shared" si="5"/>
        <v>1461.68756571428</v>
      </c>
      <c r="V24" s="94">
        <f t="shared" si="6"/>
        <v>-6293.7197142856</v>
      </c>
      <c r="W24" s="94">
        <f t="shared" si="7"/>
        <v>464.10685714284</v>
      </c>
      <c r="X24" s="95"/>
      <c r="Y24" s="104">
        <v>188</v>
      </c>
      <c r="Z24" s="105"/>
      <c r="AA24" s="106">
        <v>600</v>
      </c>
      <c r="AB24" s="103">
        <f t="shared" si="10"/>
        <v>600</v>
      </c>
      <c r="AC24" s="107"/>
    </row>
    <row r="25" spans="1:29">
      <c r="A25" s="8">
        <v>23</v>
      </c>
      <c r="B25" s="8">
        <v>385</v>
      </c>
      <c r="C25" s="9" t="s">
        <v>61</v>
      </c>
      <c r="D25" s="9" t="s">
        <v>36</v>
      </c>
      <c r="E25" s="8"/>
      <c r="F25" s="8" t="s">
        <v>32</v>
      </c>
      <c r="G25" s="69">
        <v>11037.2815714286</v>
      </c>
      <c r="H25" s="69">
        <f t="shared" si="0"/>
        <v>44149.1262857144</v>
      </c>
      <c r="I25" s="78">
        <v>0.225084664480855</v>
      </c>
      <c r="J25" s="69">
        <v>2484.32281928572</v>
      </c>
      <c r="K25" s="69">
        <f t="shared" si="1"/>
        <v>9937.29127714288</v>
      </c>
      <c r="L25" s="79">
        <v>12985.0371428571</v>
      </c>
      <c r="M25" s="80">
        <f t="shared" si="2"/>
        <v>51940.1485714284</v>
      </c>
      <c r="N25" s="81">
        <v>0.209381083238004</v>
      </c>
      <c r="O25" s="80">
        <v>2718.82114285715</v>
      </c>
      <c r="P25" s="80">
        <f t="shared" si="3"/>
        <v>10875.2845714286</v>
      </c>
      <c r="Q25" s="89">
        <v>44637.41</v>
      </c>
      <c r="R25" s="89">
        <v>11672.39</v>
      </c>
      <c r="S25" s="90">
        <f t="shared" si="4"/>
        <v>488.283714285601</v>
      </c>
      <c r="T25" s="91">
        <f t="shared" si="8"/>
        <v>1.01105987264902</v>
      </c>
      <c r="U25" s="92">
        <f t="shared" si="5"/>
        <v>1735.09872285712</v>
      </c>
      <c r="V25" s="94">
        <f t="shared" si="6"/>
        <v>-7302.7385714284</v>
      </c>
      <c r="W25" s="94">
        <f t="shared" si="7"/>
        <v>797.1054285714</v>
      </c>
      <c r="X25" s="95"/>
      <c r="Y25" s="104">
        <v>188</v>
      </c>
      <c r="Z25" s="105"/>
      <c r="AA25" s="106">
        <v>600</v>
      </c>
      <c r="AB25" s="103">
        <f t="shared" si="10"/>
        <v>600</v>
      </c>
      <c r="AC25" s="107"/>
    </row>
    <row r="26" spans="1:29">
      <c r="A26" s="8">
        <v>24</v>
      </c>
      <c r="B26" s="8">
        <v>713</v>
      </c>
      <c r="C26" s="9" t="s">
        <v>62</v>
      </c>
      <c r="D26" s="9" t="s">
        <v>52</v>
      </c>
      <c r="E26" s="8"/>
      <c r="F26" s="8" t="s">
        <v>42</v>
      </c>
      <c r="G26" s="69">
        <v>3309.8184</v>
      </c>
      <c r="H26" s="69">
        <f t="shared" si="0"/>
        <v>13239.2736</v>
      </c>
      <c r="I26" s="78">
        <v>0.285046767606861</v>
      </c>
      <c r="J26" s="69">
        <v>943.453036285714</v>
      </c>
      <c r="K26" s="69">
        <f t="shared" si="1"/>
        <v>3773.81214514286</v>
      </c>
      <c r="L26" s="79">
        <v>3893.904</v>
      </c>
      <c r="M26" s="80">
        <f t="shared" si="2"/>
        <v>15575.616</v>
      </c>
      <c r="N26" s="81">
        <v>0.265159783820336</v>
      </c>
      <c r="O26" s="80">
        <v>1032.50674285714</v>
      </c>
      <c r="P26" s="80">
        <f t="shared" si="3"/>
        <v>4130.02697142856</v>
      </c>
      <c r="Q26" s="89">
        <v>13718.58</v>
      </c>
      <c r="R26" s="89">
        <v>4377.23</v>
      </c>
      <c r="S26" s="90">
        <f t="shared" si="4"/>
        <v>479.306399999999</v>
      </c>
      <c r="T26" s="91">
        <f t="shared" si="8"/>
        <v>1.03620337599187</v>
      </c>
      <c r="U26" s="92">
        <f t="shared" si="5"/>
        <v>603.417854857144</v>
      </c>
      <c r="V26" s="94">
        <f t="shared" si="6"/>
        <v>-1857.036</v>
      </c>
      <c r="W26" s="94">
        <f t="shared" si="7"/>
        <v>247.20302857144</v>
      </c>
      <c r="X26" s="95"/>
      <c r="Y26" s="104">
        <v>288</v>
      </c>
      <c r="Z26" s="105"/>
      <c r="AA26" s="106">
        <v>200</v>
      </c>
      <c r="AB26" s="103">
        <f t="shared" si="10"/>
        <v>200</v>
      </c>
      <c r="AC26" s="107"/>
    </row>
    <row r="27" spans="1:29">
      <c r="A27" s="8">
        <v>25</v>
      </c>
      <c r="B27" s="8">
        <v>581</v>
      </c>
      <c r="C27" s="9" t="s">
        <v>63</v>
      </c>
      <c r="D27" s="9" t="s">
        <v>39</v>
      </c>
      <c r="E27" s="8" t="s">
        <v>34</v>
      </c>
      <c r="F27" s="8" t="s">
        <v>32</v>
      </c>
      <c r="G27" s="69">
        <v>12723.3984</v>
      </c>
      <c r="H27" s="69">
        <f t="shared" si="0"/>
        <v>50893.5936</v>
      </c>
      <c r="I27" s="78">
        <v>0.290814213441592</v>
      </c>
      <c r="J27" s="69">
        <v>3700.145098</v>
      </c>
      <c r="K27" s="69">
        <f t="shared" si="1"/>
        <v>14800.580392</v>
      </c>
      <c r="L27" s="79">
        <v>14968.704</v>
      </c>
      <c r="M27" s="80">
        <f t="shared" si="2"/>
        <v>59874.816</v>
      </c>
      <c r="N27" s="81">
        <v>0.270524849713109</v>
      </c>
      <c r="O27" s="80">
        <v>4049.4064</v>
      </c>
      <c r="P27" s="80">
        <f t="shared" si="3"/>
        <v>16197.6256</v>
      </c>
      <c r="Q27" s="89">
        <v>51267.07</v>
      </c>
      <c r="R27" s="89">
        <v>14459.57</v>
      </c>
      <c r="S27" s="96">
        <f t="shared" si="4"/>
        <v>373.4764</v>
      </c>
      <c r="T27" s="97">
        <f t="shared" si="8"/>
        <v>1.00733837745739</v>
      </c>
      <c r="U27" s="94">
        <f t="shared" si="5"/>
        <v>-341.010392</v>
      </c>
      <c r="V27" s="94">
        <f t="shared" si="6"/>
        <v>-8607.746</v>
      </c>
      <c r="W27" s="94">
        <f t="shared" si="7"/>
        <v>-1738.0556</v>
      </c>
      <c r="X27" s="95"/>
      <c r="Y27" s="104">
        <v>288</v>
      </c>
      <c r="Z27" s="105"/>
      <c r="AA27" s="106"/>
      <c r="AB27" s="103"/>
      <c r="AC27" s="107"/>
    </row>
    <row r="28" spans="1:29">
      <c r="A28" s="8">
        <v>26</v>
      </c>
      <c r="B28" s="8">
        <v>573</v>
      </c>
      <c r="C28" s="9" t="s">
        <v>64</v>
      </c>
      <c r="D28" s="9" t="s">
        <v>31</v>
      </c>
      <c r="E28" s="8" t="s">
        <v>34</v>
      </c>
      <c r="F28" s="8" t="s">
        <v>42</v>
      </c>
      <c r="G28" s="69">
        <v>5538.97157142858</v>
      </c>
      <c r="H28" s="69">
        <f t="shared" si="0"/>
        <v>22155.8862857143</v>
      </c>
      <c r="I28" s="78">
        <v>0.294633406598611</v>
      </c>
      <c r="J28" s="69">
        <v>1631.96606314286</v>
      </c>
      <c r="K28" s="69">
        <f t="shared" si="1"/>
        <v>6527.86425257144</v>
      </c>
      <c r="L28" s="79">
        <v>6516.43714285715</v>
      </c>
      <c r="M28" s="80">
        <f t="shared" si="2"/>
        <v>26065.7485714286</v>
      </c>
      <c r="N28" s="81">
        <v>0.274077587533592</v>
      </c>
      <c r="O28" s="80">
        <v>1786.00937142858</v>
      </c>
      <c r="P28" s="80">
        <f t="shared" si="3"/>
        <v>7144.03748571432</v>
      </c>
      <c r="Q28" s="89">
        <v>22447.76</v>
      </c>
      <c r="R28" s="89">
        <v>6740.77</v>
      </c>
      <c r="S28" s="90">
        <f t="shared" si="4"/>
        <v>291.873714285677</v>
      </c>
      <c r="T28" s="91">
        <f t="shared" si="8"/>
        <v>1.01317364200745</v>
      </c>
      <c r="U28" s="92">
        <f t="shared" si="5"/>
        <v>212.90574742856</v>
      </c>
      <c r="V28" s="94">
        <f t="shared" si="6"/>
        <v>-3617.9885714286</v>
      </c>
      <c r="W28" s="94">
        <f t="shared" si="7"/>
        <v>-403.267485714319</v>
      </c>
      <c r="X28" s="95"/>
      <c r="Y28" s="104"/>
      <c r="Z28" s="105"/>
      <c r="AA28" s="106">
        <v>200</v>
      </c>
      <c r="AB28" s="103">
        <f t="shared" si="10"/>
        <v>200</v>
      </c>
      <c r="AC28" s="107"/>
    </row>
    <row r="29" spans="1:29">
      <c r="A29" s="8">
        <v>27</v>
      </c>
      <c r="B29" s="8">
        <v>578</v>
      </c>
      <c r="C29" s="9" t="s">
        <v>65</v>
      </c>
      <c r="D29" s="9" t="s">
        <v>41</v>
      </c>
      <c r="E29" s="13" t="s">
        <v>34</v>
      </c>
      <c r="F29" s="8" t="s">
        <v>37</v>
      </c>
      <c r="G29" s="69">
        <v>8539.219425</v>
      </c>
      <c r="H29" s="69">
        <f t="shared" si="0"/>
        <v>34156.8777</v>
      </c>
      <c r="I29" s="78">
        <v>0.297349004539889</v>
      </c>
      <c r="J29" s="69">
        <v>2539.12839557143</v>
      </c>
      <c r="K29" s="69">
        <f t="shared" si="1"/>
        <v>10156.5135822857</v>
      </c>
      <c r="L29" s="79">
        <v>10046.1405</v>
      </c>
      <c r="M29" s="80">
        <f t="shared" si="2"/>
        <v>40184.562</v>
      </c>
      <c r="N29" s="81">
        <v>0.276603725153385</v>
      </c>
      <c r="O29" s="80">
        <v>2778.79988571429</v>
      </c>
      <c r="P29" s="80">
        <f t="shared" si="3"/>
        <v>11115.1995428572</v>
      </c>
      <c r="Q29" s="89">
        <v>34431.45</v>
      </c>
      <c r="R29" s="89">
        <v>11719.84</v>
      </c>
      <c r="S29" s="90">
        <f t="shared" si="4"/>
        <v>274.5723</v>
      </c>
      <c r="T29" s="91">
        <f t="shared" si="8"/>
        <v>1.00803856553903</v>
      </c>
      <c r="U29" s="92">
        <f t="shared" si="5"/>
        <v>1563.32641771428</v>
      </c>
      <c r="V29" s="94">
        <f t="shared" si="6"/>
        <v>-5753.112</v>
      </c>
      <c r="W29" s="94">
        <f t="shared" si="7"/>
        <v>604.640457142839</v>
      </c>
      <c r="X29" s="95"/>
      <c r="Y29" s="104">
        <v>88</v>
      </c>
      <c r="Z29" s="105"/>
      <c r="AA29" s="106">
        <v>400</v>
      </c>
      <c r="AB29" s="103">
        <f t="shared" si="10"/>
        <v>400</v>
      </c>
      <c r="AC29" s="107"/>
    </row>
    <row r="30" spans="1:29">
      <c r="A30" s="8">
        <v>28</v>
      </c>
      <c r="B30" s="8">
        <v>743</v>
      </c>
      <c r="C30" s="9" t="s">
        <v>66</v>
      </c>
      <c r="D30" s="9" t="s">
        <v>31</v>
      </c>
      <c r="E30" s="8"/>
      <c r="F30" s="8" t="s">
        <v>42</v>
      </c>
      <c r="G30" s="69">
        <v>5707.81581428571</v>
      </c>
      <c r="H30" s="69">
        <f t="shared" si="0"/>
        <v>22831.2632571428</v>
      </c>
      <c r="I30" s="78">
        <v>0.305526328789062</v>
      </c>
      <c r="J30" s="69">
        <v>1743.88801114286</v>
      </c>
      <c r="K30" s="69">
        <f t="shared" si="1"/>
        <v>6975.55204457144</v>
      </c>
      <c r="L30" s="79">
        <v>6715.07742857143</v>
      </c>
      <c r="M30" s="80">
        <f t="shared" si="2"/>
        <v>26860.3097142857</v>
      </c>
      <c r="N30" s="81">
        <v>0.28421053840843</v>
      </c>
      <c r="O30" s="80">
        <v>1908.49577142858</v>
      </c>
      <c r="P30" s="80">
        <f t="shared" si="3"/>
        <v>7633.98308571432</v>
      </c>
      <c r="Q30" s="89">
        <v>22966.29</v>
      </c>
      <c r="R30" s="89">
        <v>6520.73</v>
      </c>
      <c r="S30" s="96">
        <f t="shared" si="4"/>
        <v>135.026742857161</v>
      </c>
      <c r="T30" s="97">
        <f t="shared" si="8"/>
        <v>1.00591411615452</v>
      </c>
      <c r="U30" s="94">
        <f t="shared" si="5"/>
        <v>-454.822044571441</v>
      </c>
      <c r="V30" s="94">
        <f t="shared" si="6"/>
        <v>-3894.01971428572</v>
      </c>
      <c r="W30" s="94">
        <f t="shared" si="7"/>
        <v>-1113.25308571432</v>
      </c>
      <c r="X30" s="95"/>
      <c r="Y30" s="104"/>
      <c r="Z30" s="105"/>
      <c r="AA30" s="106"/>
      <c r="AB30" s="103"/>
      <c r="AC30" s="107"/>
    </row>
    <row r="31" spans="1:29">
      <c r="A31" s="8">
        <v>29</v>
      </c>
      <c r="B31" s="8">
        <v>351</v>
      </c>
      <c r="C31" s="9" t="s">
        <v>67</v>
      </c>
      <c r="D31" s="9" t="s">
        <v>52</v>
      </c>
      <c r="E31" s="8"/>
      <c r="F31" s="8" t="s">
        <v>37</v>
      </c>
      <c r="G31" s="69">
        <v>6865.47161428572</v>
      </c>
      <c r="H31" s="69">
        <f t="shared" si="0"/>
        <v>27461.8864571429</v>
      </c>
      <c r="I31" s="78">
        <v>0.242903686714369</v>
      </c>
      <c r="J31" s="69">
        <v>1667.64836614285</v>
      </c>
      <c r="K31" s="69">
        <f t="shared" si="1"/>
        <v>6670.5934645714</v>
      </c>
      <c r="L31" s="79">
        <v>8077.02542857143</v>
      </c>
      <c r="M31" s="80">
        <f t="shared" si="2"/>
        <v>32308.1017142857</v>
      </c>
      <c r="N31" s="81">
        <v>0.225956917873832</v>
      </c>
      <c r="O31" s="80">
        <v>1825.05977142857</v>
      </c>
      <c r="P31" s="80">
        <f t="shared" si="3"/>
        <v>7300.23908571428</v>
      </c>
      <c r="Q31" s="89">
        <v>27511.51</v>
      </c>
      <c r="R31" s="89">
        <v>8881.39</v>
      </c>
      <c r="S31" s="90">
        <f t="shared" si="4"/>
        <v>49.6235428571199</v>
      </c>
      <c r="T31" s="91">
        <f t="shared" si="8"/>
        <v>1.00180699686944</v>
      </c>
      <c r="U31" s="92">
        <f t="shared" si="5"/>
        <v>2210.7965354286</v>
      </c>
      <c r="V31" s="94">
        <f t="shared" si="6"/>
        <v>-4796.59171428572</v>
      </c>
      <c r="W31" s="94">
        <f t="shared" si="7"/>
        <v>1581.15091428572</v>
      </c>
      <c r="X31" s="95"/>
      <c r="Y31" s="104"/>
      <c r="Z31" s="105"/>
      <c r="AA31" s="106">
        <v>400</v>
      </c>
      <c r="AB31" s="103">
        <f t="shared" si="10"/>
        <v>400</v>
      </c>
      <c r="AC31" s="107"/>
    </row>
    <row r="32" spans="1:29">
      <c r="A32" s="8">
        <v>30</v>
      </c>
      <c r="B32" s="8">
        <v>738</v>
      </c>
      <c r="C32" s="9" t="s">
        <v>68</v>
      </c>
      <c r="D32" s="9" t="s">
        <v>52</v>
      </c>
      <c r="E32" s="8"/>
      <c r="F32" s="8" t="s">
        <v>42</v>
      </c>
      <c r="G32" s="69">
        <v>5277.01371428571</v>
      </c>
      <c r="H32" s="69">
        <f t="shared" si="0"/>
        <v>21108.0548571428</v>
      </c>
      <c r="I32" s="78">
        <v>0.241878740183572</v>
      </c>
      <c r="J32" s="69">
        <v>1276.39742914286</v>
      </c>
      <c r="K32" s="69">
        <f t="shared" si="1"/>
        <v>5105.58971657144</v>
      </c>
      <c r="L32" s="79">
        <v>6208.25142857143</v>
      </c>
      <c r="M32" s="80">
        <f t="shared" si="2"/>
        <v>24833.0057142857</v>
      </c>
      <c r="N32" s="81">
        <v>0.225003479240532</v>
      </c>
      <c r="O32" s="80">
        <v>1396.87817142857</v>
      </c>
      <c r="P32" s="80">
        <f t="shared" si="3"/>
        <v>5587.51268571428</v>
      </c>
      <c r="Q32" s="89">
        <v>21138.1</v>
      </c>
      <c r="R32" s="89">
        <v>6722.78</v>
      </c>
      <c r="S32" s="90">
        <f t="shared" si="4"/>
        <v>30.0451428571578</v>
      </c>
      <c r="T32" s="91">
        <f t="shared" si="8"/>
        <v>1.00142339704253</v>
      </c>
      <c r="U32" s="92">
        <f t="shared" si="5"/>
        <v>1617.19028342856</v>
      </c>
      <c r="V32" s="94">
        <f t="shared" si="6"/>
        <v>-3694.90571428572</v>
      </c>
      <c r="W32" s="94">
        <f t="shared" si="7"/>
        <v>1135.26731428572</v>
      </c>
      <c r="X32" s="95"/>
      <c r="Y32" s="104">
        <v>288</v>
      </c>
      <c r="Z32" s="105"/>
      <c r="AA32" s="106">
        <v>200</v>
      </c>
      <c r="AB32" s="103">
        <f t="shared" si="10"/>
        <v>200</v>
      </c>
      <c r="AC32" s="107"/>
    </row>
    <row r="33" spans="1:29">
      <c r="A33" s="8">
        <v>31</v>
      </c>
      <c r="B33" s="8">
        <v>740</v>
      </c>
      <c r="C33" s="9" t="s">
        <v>69</v>
      </c>
      <c r="D33" s="9" t="s">
        <v>31</v>
      </c>
      <c r="E33" s="8"/>
      <c r="F33" s="8" t="s">
        <v>42</v>
      </c>
      <c r="G33" s="69">
        <v>5364.09257142858</v>
      </c>
      <c r="H33" s="69">
        <f t="shared" si="0"/>
        <v>21456.3702857143</v>
      </c>
      <c r="I33" s="78">
        <v>0.296101052906085</v>
      </c>
      <c r="J33" s="69">
        <v>1588.31345828571</v>
      </c>
      <c r="K33" s="69">
        <f t="shared" si="1"/>
        <v>6353.25383314284</v>
      </c>
      <c r="L33" s="79">
        <v>6310.69714285715</v>
      </c>
      <c r="M33" s="80">
        <f t="shared" si="2"/>
        <v>25242.7885714286</v>
      </c>
      <c r="N33" s="81">
        <v>0.275442839912638</v>
      </c>
      <c r="O33" s="80">
        <v>1738.23634285714</v>
      </c>
      <c r="P33" s="80">
        <f t="shared" si="3"/>
        <v>6952.94537142856</v>
      </c>
      <c r="Q33" s="89">
        <v>21463.89</v>
      </c>
      <c r="R33" s="89">
        <v>6709.83</v>
      </c>
      <c r="S33" s="90">
        <f t="shared" si="4"/>
        <v>7.51971428567776</v>
      </c>
      <c r="T33" s="91">
        <f t="shared" si="8"/>
        <v>1.00035046534831</v>
      </c>
      <c r="U33" s="92">
        <f t="shared" si="5"/>
        <v>356.576166857159</v>
      </c>
      <c r="V33" s="94">
        <f t="shared" si="6"/>
        <v>-3778.8985714286</v>
      </c>
      <c r="W33" s="94">
        <f t="shared" si="7"/>
        <v>-243.11537142856</v>
      </c>
      <c r="X33" s="95"/>
      <c r="Y33" s="104"/>
      <c r="Z33" s="105"/>
      <c r="AA33" s="106">
        <v>200</v>
      </c>
      <c r="AB33" s="103">
        <f t="shared" si="10"/>
        <v>200</v>
      </c>
      <c r="AC33" s="107"/>
    </row>
    <row r="34" spans="1:29">
      <c r="A34" s="8">
        <v>32</v>
      </c>
      <c r="B34" s="8">
        <v>572</v>
      </c>
      <c r="C34" s="9" t="s">
        <v>70</v>
      </c>
      <c r="D34" s="9" t="s">
        <v>41</v>
      </c>
      <c r="E34" s="13" t="s">
        <v>34</v>
      </c>
      <c r="F34" s="8" t="s">
        <v>37</v>
      </c>
      <c r="G34" s="69">
        <v>7446.503625</v>
      </c>
      <c r="H34" s="69">
        <f t="shared" si="0"/>
        <v>29786.0145</v>
      </c>
      <c r="I34" s="78">
        <v>0.275151453674917</v>
      </c>
      <c r="J34" s="69">
        <v>2048.91629721429</v>
      </c>
      <c r="K34" s="69">
        <f t="shared" si="1"/>
        <v>8195.66518885716</v>
      </c>
      <c r="L34" s="79">
        <v>8760.5925</v>
      </c>
      <c r="M34" s="80">
        <f t="shared" si="2"/>
        <v>35042.37</v>
      </c>
      <c r="N34" s="81">
        <v>0.25595484062783</v>
      </c>
      <c r="O34" s="80">
        <v>2242.31605714286</v>
      </c>
      <c r="P34" s="80">
        <f t="shared" si="3"/>
        <v>8969.26422857144</v>
      </c>
      <c r="Q34" s="89">
        <v>29595</v>
      </c>
      <c r="R34" s="89">
        <v>9778.03</v>
      </c>
      <c r="S34" s="96">
        <f t="shared" si="4"/>
        <v>-191.014500000001</v>
      </c>
      <c r="T34" s="97">
        <f t="shared" si="8"/>
        <v>0.993587107801885</v>
      </c>
      <c r="U34" s="94">
        <f t="shared" si="5"/>
        <v>1582.36481114284</v>
      </c>
      <c r="V34" s="94">
        <f t="shared" si="6"/>
        <v>-5447.37</v>
      </c>
      <c r="W34" s="94">
        <f t="shared" si="7"/>
        <v>808.765771428561</v>
      </c>
      <c r="X34" s="95"/>
      <c r="Y34" s="104"/>
      <c r="Z34" s="99"/>
      <c r="AA34" s="102"/>
      <c r="AB34" s="103"/>
      <c r="AC34" s="107">
        <f>S34*0.01</f>
        <v>-1.91014500000001</v>
      </c>
    </row>
    <row r="35" spans="1:29">
      <c r="A35" s="8">
        <v>33</v>
      </c>
      <c r="B35" s="8">
        <v>710</v>
      </c>
      <c r="C35" s="9" t="s">
        <v>71</v>
      </c>
      <c r="D35" s="9" t="s">
        <v>52</v>
      </c>
      <c r="E35" s="8"/>
      <c r="F35" s="8" t="s">
        <v>42</v>
      </c>
      <c r="G35" s="69">
        <v>4187.49197142858</v>
      </c>
      <c r="H35" s="69">
        <f t="shared" si="0"/>
        <v>16749.9678857143</v>
      </c>
      <c r="I35" s="78">
        <v>0.27786517287924</v>
      </c>
      <c r="J35" s="69">
        <v>1163.55818057143</v>
      </c>
      <c r="K35" s="69">
        <f t="shared" si="1"/>
        <v>4654.23272228572</v>
      </c>
      <c r="L35" s="79">
        <v>4926.46114285715</v>
      </c>
      <c r="M35" s="80">
        <f t="shared" si="2"/>
        <v>19705.8445714286</v>
      </c>
      <c r="N35" s="81">
        <v>0.258479230585339</v>
      </c>
      <c r="O35" s="80">
        <v>1273.38788571429</v>
      </c>
      <c r="P35" s="80">
        <f t="shared" si="3"/>
        <v>5093.55154285716</v>
      </c>
      <c r="Q35" s="89">
        <v>16310.06</v>
      </c>
      <c r="R35" s="89">
        <v>4887.96</v>
      </c>
      <c r="S35" s="96">
        <f t="shared" si="4"/>
        <v>-439.907885714319</v>
      </c>
      <c r="T35" s="97">
        <f t="shared" si="8"/>
        <v>0.973736792290241</v>
      </c>
      <c r="U35" s="94">
        <f t="shared" si="5"/>
        <v>233.72727771428</v>
      </c>
      <c r="V35" s="94">
        <f t="shared" si="6"/>
        <v>-3395.7845714286</v>
      </c>
      <c r="W35" s="94">
        <f t="shared" si="7"/>
        <v>-205.59154285716</v>
      </c>
      <c r="X35" s="95"/>
      <c r="Y35" s="104"/>
      <c r="Z35" s="99"/>
      <c r="AA35" s="102"/>
      <c r="AB35" s="103"/>
      <c r="AC35" s="107">
        <f t="shared" ref="AC35:AC47" si="11">S35*0.01</f>
        <v>-4.39907885714319</v>
      </c>
    </row>
    <row r="36" spans="1:29">
      <c r="A36" s="8">
        <v>34</v>
      </c>
      <c r="B36" s="8">
        <v>539</v>
      </c>
      <c r="C36" s="9" t="s">
        <v>72</v>
      </c>
      <c r="D36" s="9" t="s">
        <v>36</v>
      </c>
      <c r="E36" s="8"/>
      <c r="F36" s="8" t="s">
        <v>42</v>
      </c>
      <c r="G36" s="69">
        <v>6020.57404285714</v>
      </c>
      <c r="H36" s="69">
        <f t="shared" si="0"/>
        <v>24082.2961714286</v>
      </c>
      <c r="I36" s="78">
        <v>0.263956346516677</v>
      </c>
      <c r="J36" s="69">
        <v>1589.16872828571</v>
      </c>
      <c r="K36" s="69">
        <f t="shared" si="1"/>
        <v>6356.67491314284</v>
      </c>
      <c r="L36" s="79">
        <v>7083.02828571428</v>
      </c>
      <c r="M36" s="80">
        <f t="shared" si="2"/>
        <v>28332.1131428571</v>
      </c>
      <c r="N36" s="81">
        <v>0.245540787457374</v>
      </c>
      <c r="O36" s="80">
        <v>1739.17234285714</v>
      </c>
      <c r="P36" s="80">
        <f t="shared" si="3"/>
        <v>6956.68937142856</v>
      </c>
      <c r="Q36" s="89">
        <v>23558.15</v>
      </c>
      <c r="R36" s="89">
        <v>8228.01</v>
      </c>
      <c r="S36" s="96">
        <f t="shared" si="4"/>
        <v>-524.146171428558</v>
      </c>
      <c r="T36" s="97">
        <f t="shared" ref="T36:T67" si="12">Q36/H36</f>
        <v>0.978235207818329</v>
      </c>
      <c r="U36" s="94">
        <f t="shared" si="5"/>
        <v>1871.33508685716</v>
      </c>
      <c r="V36" s="94">
        <f t="shared" si="6"/>
        <v>-4773.96314285712</v>
      </c>
      <c r="W36" s="94">
        <f t="shared" si="7"/>
        <v>1271.32062857144</v>
      </c>
      <c r="X36" s="95"/>
      <c r="Y36" s="104"/>
      <c r="Z36" s="99"/>
      <c r="AA36" s="102"/>
      <c r="AB36" s="103"/>
      <c r="AC36" s="107">
        <f t="shared" si="11"/>
        <v>-5.24146171428558</v>
      </c>
    </row>
    <row r="37" spans="1:29">
      <c r="A37" s="8">
        <v>35</v>
      </c>
      <c r="B37" s="8">
        <v>343</v>
      </c>
      <c r="C37" s="9" t="s">
        <v>73</v>
      </c>
      <c r="D37" s="9" t="s">
        <v>39</v>
      </c>
      <c r="E37" s="8" t="s">
        <v>34</v>
      </c>
      <c r="F37" s="8" t="s">
        <v>32</v>
      </c>
      <c r="G37" s="69">
        <v>22505.1466714286</v>
      </c>
      <c r="H37" s="69">
        <f t="shared" si="0"/>
        <v>90020.5866857144</v>
      </c>
      <c r="I37" s="78">
        <v>0.247669723905763</v>
      </c>
      <c r="J37" s="69">
        <v>5573.84346257143</v>
      </c>
      <c r="K37" s="69">
        <f t="shared" si="1"/>
        <v>22295.3738502857</v>
      </c>
      <c r="L37" s="79">
        <v>26476.6431428572</v>
      </c>
      <c r="M37" s="80">
        <f t="shared" si="2"/>
        <v>105906.572571429</v>
      </c>
      <c r="N37" s="81">
        <v>0.230390440842571</v>
      </c>
      <c r="O37" s="80">
        <v>6099.96548571429</v>
      </c>
      <c r="P37" s="80">
        <f t="shared" si="3"/>
        <v>24399.8619428572</v>
      </c>
      <c r="Q37" s="89">
        <v>89270.75</v>
      </c>
      <c r="R37" s="89">
        <v>22965.99</v>
      </c>
      <c r="S37" s="96">
        <f t="shared" si="4"/>
        <v>-749.836685714399</v>
      </c>
      <c r="T37" s="97">
        <f t="shared" si="12"/>
        <v>0.991670386593544</v>
      </c>
      <c r="U37" s="94">
        <f t="shared" si="5"/>
        <v>670.616149714282</v>
      </c>
      <c r="V37" s="94">
        <f t="shared" si="6"/>
        <v>-16635.8225714288</v>
      </c>
      <c r="W37" s="94">
        <f t="shared" si="7"/>
        <v>-1433.87194285716</v>
      </c>
      <c r="X37" s="95"/>
      <c r="Y37" s="104">
        <v>276</v>
      </c>
      <c r="Z37" s="99"/>
      <c r="AA37" s="102"/>
      <c r="AB37" s="103"/>
      <c r="AC37" s="107">
        <f t="shared" si="11"/>
        <v>-7.49836685714399</v>
      </c>
    </row>
    <row r="38" spans="1:29">
      <c r="A38" s="8">
        <v>36</v>
      </c>
      <c r="B38" s="8">
        <v>755</v>
      </c>
      <c r="C38" s="9" t="s">
        <v>74</v>
      </c>
      <c r="D38" s="9" t="s">
        <v>52</v>
      </c>
      <c r="E38" s="8" t="s">
        <v>34</v>
      </c>
      <c r="F38" s="8" t="s">
        <v>42</v>
      </c>
      <c r="G38" s="69">
        <v>3765.76277142858</v>
      </c>
      <c r="H38" s="69">
        <f t="shared" si="0"/>
        <v>15063.0510857143</v>
      </c>
      <c r="I38" s="78">
        <v>0.208248126122382</v>
      </c>
      <c r="J38" s="69">
        <v>784.213040571429</v>
      </c>
      <c r="K38" s="69">
        <f t="shared" si="1"/>
        <v>3136.85216228572</v>
      </c>
      <c r="L38" s="79">
        <v>4430.30914285715</v>
      </c>
      <c r="M38" s="80">
        <f t="shared" si="2"/>
        <v>17721.2365714286</v>
      </c>
      <c r="N38" s="81">
        <v>0.193719187090588</v>
      </c>
      <c r="O38" s="80">
        <v>858.235885714286</v>
      </c>
      <c r="P38" s="80">
        <f t="shared" si="3"/>
        <v>3432.94354285714</v>
      </c>
      <c r="Q38" s="89">
        <v>13957.31</v>
      </c>
      <c r="R38" s="89">
        <v>4320.57</v>
      </c>
      <c r="S38" s="96">
        <f t="shared" si="4"/>
        <v>-1105.74108571432</v>
      </c>
      <c r="T38" s="97">
        <f t="shared" si="12"/>
        <v>0.926592489169543</v>
      </c>
      <c r="U38" s="94">
        <f t="shared" si="5"/>
        <v>1183.71783771428</v>
      </c>
      <c r="V38" s="94">
        <f t="shared" si="6"/>
        <v>-3763.9265714286</v>
      </c>
      <c r="W38" s="94">
        <f t="shared" si="7"/>
        <v>887.626457142856</v>
      </c>
      <c r="X38" s="95"/>
      <c r="Y38" s="104">
        <v>288</v>
      </c>
      <c r="Z38" s="99"/>
      <c r="AA38" s="102"/>
      <c r="AB38" s="103"/>
      <c r="AC38" s="107">
        <f t="shared" si="11"/>
        <v>-11.0574108571432</v>
      </c>
    </row>
    <row r="39" spans="1:29">
      <c r="A39" s="8">
        <v>37</v>
      </c>
      <c r="B39" s="8">
        <v>514</v>
      </c>
      <c r="C39" s="9" t="s">
        <v>75</v>
      </c>
      <c r="D39" s="9" t="s">
        <v>36</v>
      </c>
      <c r="E39" s="8" t="s">
        <v>34</v>
      </c>
      <c r="F39" s="8" t="s">
        <v>32</v>
      </c>
      <c r="G39" s="69">
        <v>12254.661225</v>
      </c>
      <c r="H39" s="69">
        <f t="shared" si="0"/>
        <v>49018.6449</v>
      </c>
      <c r="I39" s="78">
        <v>0.31761111807945</v>
      </c>
      <c r="J39" s="69">
        <v>3892.21665335714</v>
      </c>
      <c r="K39" s="69">
        <f t="shared" si="1"/>
        <v>15568.8666134286</v>
      </c>
      <c r="L39" s="79">
        <v>14417.2485</v>
      </c>
      <c r="M39" s="80">
        <f t="shared" si="2"/>
        <v>57668.994</v>
      </c>
      <c r="N39" s="81">
        <v>0.295452202864605</v>
      </c>
      <c r="O39" s="80">
        <v>4259.60782857142</v>
      </c>
      <c r="P39" s="80">
        <f t="shared" si="3"/>
        <v>17038.4313142857</v>
      </c>
      <c r="Q39" s="89">
        <v>47681.26</v>
      </c>
      <c r="R39" s="89">
        <v>16186.98</v>
      </c>
      <c r="S39" s="96">
        <f t="shared" si="4"/>
        <v>-1337.3849</v>
      </c>
      <c r="T39" s="97">
        <f t="shared" si="12"/>
        <v>0.972716812087965</v>
      </c>
      <c r="U39" s="94">
        <f t="shared" si="5"/>
        <v>618.11338657144</v>
      </c>
      <c r="V39" s="94">
        <f t="shared" si="6"/>
        <v>-9987.734</v>
      </c>
      <c r="W39" s="94">
        <f t="shared" si="7"/>
        <v>-851.451314285681</v>
      </c>
      <c r="X39" s="95"/>
      <c r="Y39" s="104"/>
      <c r="Z39" s="99"/>
      <c r="AA39" s="102"/>
      <c r="AB39" s="103"/>
      <c r="AC39" s="107">
        <f t="shared" si="11"/>
        <v>-13.373849</v>
      </c>
    </row>
    <row r="40" spans="1:29">
      <c r="A40" s="8">
        <v>38</v>
      </c>
      <c r="B40" s="8">
        <v>706</v>
      </c>
      <c r="C40" s="9" t="s">
        <v>76</v>
      </c>
      <c r="D40" s="9" t="s">
        <v>52</v>
      </c>
      <c r="E40" s="8"/>
      <c r="F40" s="8" t="s">
        <v>42</v>
      </c>
      <c r="G40" s="69">
        <v>4457.12824285714</v>
      </c>
      <c r="H40" s="69">
        <f t="shared" si="0"/>
        <v>17828.5129714286</v>
      </c>
      <c r="I40" s="78">
        <v>0.297950813281031</v>
      </c>
      <c r="J40" s="69">
        <v>1328.00498485714</v>
      </c>
      <c r="K40" s="69">
        <f t="shared" si="1"/>
        <v>5312.01993942856</v>
      </c>
      <c r="L40" s="79">
        <v>5243.68028571428</v>
      </c>
      <c r="M40" s="80">
        <f t="shared" si="2"/>
        <v>20974.7211428571</v>
      </c>
      <c r="N40" s="81">
        <v>0.277163547238169</v>
      </c>
      <c r="O40" s="80">
        <v>1453.35702857142</v>
      </c>
      <c r="P40" s="80">
        <f t="shared" si="3"/>
        <v>5813.42811428568</v>
      </c>
      <c r="Q40" s="89">
        <v>16281.94</v>
      </c>
      <c r="R40" s="89">
        <v>4382.35</v>
      </c>
      <c r="S40" s="96">
        <f t="shared" si="4"/>
        <v>-1546.57297142856</v>
      </c>
      <c r="T40" s="97">
        <f t="shared" si="12"/>
        <v>0.913252834159131</v>
      </c>
      <c r="U40" s="94">
        <f t="shared" si="5"/>
        <v>-929.66993942856</v>
      </c>
      <c r="V40" s="94">
        <f t="shared" si="6"/>
        <v>-4692.78114285712</v>
      </c>
      <c r="W40" s="94">
        <f t="shared" si="7"/>
        <v>-1431.07811428568</v>
      </c>
      <c r="X40" s="95"/>
      <c r="Y40" s="104"/>
      <c r="Z40" s="99"/>
      <c r="AA40" s="102"/>
      <c r="AB40" s="103"/>
      <c r="AC40" s="107">
        <f t="shared" si="11"/>
        <v>-15.4657297142856</v>
      </c>
    </row>
    <row r="41" spans="1:29">
      <c r="A41" s="8">
        <v>39</v>
      </c>
      <c r="B41" s="8">
        <v>387</v>
      </c>
      <c r="C41" s="9" t="s">
        <v>77</v>
      </c>
      <c r="D41" s="9" t="s">
        <v>31</v>
      </c>
      <c r="E41" s="8"/>
      <c r="F41" s="8" t="s">
        <v>32</v>
      </c>
      <c r="G41" s="69">
        <v>13042.78335</v>
      </c>
      <c r="H41" s="69">
        <f t="shared" si="0"/>
        <v>52171.1334</v>
      </c>
      <c r="I41" s="78">
        <v>0.261706038042212</v>
      </c>
      <c r="J41" s="69">
        <v>3413.37515557143</v>
      </c>
      <c r="K41" s="69">
        <f t="shared" si="1"/>
        <v>13653.5006222857</v>
      </c>
      <c r="L41" s="79">
        <v>15344.451</v>
      </c>
      <c r="M41" s="80">
        <f t="shared" si="2"/>
        <v>61377.804</v>
      </c>
      <c r="N41" s="81">
        <v>0.243447477248569</v>
      </c>
      <c r="O41" s="80">
        <v>3735.56788571428</v>
      </c>
      <c r="P41" s="80">
        <f t="shared" si="3"/>
        <v>14942.2715428571</v>
      </c>
      <c r="Q41" s="89">
        <v>50559.1</v>
      </c>
      <c r="R41" s="89">
        <v>12779.98</v>
      </c>
      <c r="S41" s="96">
        <f t="shared" si="4"/>
        <v>-1612.0334</v>
      </c>
      <c r="T41" s="97">
        <f t="shared" si="12"/>
        <v>0.969101046978596</v>
      </c>
      <c r="U41" s="94">
        <f t="shared" si="5"/>
        <v>-873.52062228572</v>
      </c>
      <c r="V41" s="94">
        <f t="shared" si="6"/>
        <v>-10818.704</v>
      </c>
      <c r="W41" s="94">
        <f t="shared" si="7"/>
        <v>-2162.29154285712</v>
      </c>
      <c r="X41" s="95"/>
      <c r="Y41" s="104"/>
      <c r="Z41" s="99"/>
      <c r="AA41" s="102"/>
      <c r="AB41" s="103"/>
      <c r="AC41" s="107">
        <f t="shared" si="11"/>
        <v>-16.120334</v>
      </c>
    </row>
    <row r="42" spans="1:29">
      <c r="A42" s="8">
        <v>40</v>
      </c>
      <c r="B42" s="8">
        <v>750</v>
      </c>
      <c r="C42" s="9" t="s">
        <v>78</v>
      </c>
      <c r="D42" s="9" t="s">
        <v>31</v>
      </c>
      <c r="E42" s="8"/>
      <c r="F42" s="8" t="s">
        <v>37</v>
      </c>
      <c r="G42" s="69">
        <v>14698.7487964285</v>
      </c>
      <c r="H42" s="69">
        <f t="shared" si="0"/>
        <v>58794.995185714</v>
      </c>
      <c r="I42" s="78">
        <v>0.300982836555883</v>
      </c>
      <c r="J42" s="69">
        <v>4424.07110657143</v>
      </c>
      <c r="K42" s="69">
        <f t="shared" si="1"/>
        <v>17696.2844262857</v>
      </c>
      <c r="L42" s="79">
        <v>17292.6456428571</v>
      </c>
      <c r="M42" s="80">
        <f t="shared" si="2"/>
        <v>69170.5825714284</v>
      </c>
      <c r="N42" s="81">
        <v>0.279984034005473</v>
      </c>
      <c r="O42" s="80">
        <v>4841.66468571429</v>
      </c>
      <c r="P42" s="80">
        <f t="shared" si="3"/>
        <v>19366.6587428572</v>
      </c>
      <c r="Q42" s="89">
        <v>57162.9</v>
      </c>
      <c r="R42" s="89">
        <v>17214.23</v>
      </c>
      <c r="S42" s="96">
        <f t="shared" si="4"/>
        <v>-1632.095185714</v>
      </c>
      <c r="T42" s="97">
        <f t="shared" si="12"/>
        <v>0.972240916415441</v>
      </c>
      <c r="U42" s="94">
        <f t="shared" si="5"/>
        <v>-482.054426285722</v>
      </c>
      <c r="V42" s="94">
        <f t="shared" si="6"/>
        <v>-12007.6825714284</v>
      </c>
      <c r="W42" s="94">
        <f t="shared" si="7"/>
        <v>-2152.42874285716</v>
      </c>
      <c r="X42" s="95"/>
      <c r="Y42" s="104"/>
      <c r="Z42" s="99"/>
      <c r="AA42" s="102"/>
      <c r="AB42" s="103"/>
      <c r="AC42" s="107">
        <f t="shared" si="11"/>
        <v>-16.32095185714</v>
      </c>
    </row>
    <row r="43" spans="1:29">
      <c r="A43" s="8">
        <v>41</v>
      </c>
      <c r="B43" s="8">
        <v>329</v>
      </c>
      <c r="C43" s="9" t="s">
        <v>79</v>
      </c>
      <c r="D43" s="9" t="s">
        <v>52</v>
      </c>
      <c r="E43" s="8" t="s">
        <v>34</v>
      </c>
      <c r="F43" s="8" t="s">
        <v>37</v>
      </c>
      <c r="G43" s="69">
        <v>8357.00061428571</v>
      </c>
      <c r="H43" s="69">
        <f t="shared" si="0"/>
        <v>33428.0024571428</v>
      </c>
      <c r="I43" s="78">
        <v>0.286210040057041</v>
      </c>
      <c r="J43" s="69">
        <v>2391.85748057143</v>
      </c>
      <c r="K43" s="69">
        <f t="shared" si="1"/>
        <v>9567.42992228572</v>
      </c>
      <c r="L43" s="79">
        <v>9831.76542857142</v>
      </c>
      <c r="M43" s="80">
        <f t="shared" si="2"/>
        <v>39327.0617142857</v>
      </c>
      <c r="N43" s="81">
        <v>0.26624189772748</v>
      </c>
      <c r="O43" s="80">
        <v>2617.62788571429</v>
      </c>
      <c r="P43" s="80">
        <f t="shared" si="3"/>
        <v>10470.5115428572</v>
      </c>
      <c r="Q43" s="89">
        <v>31655.77</v>
      </c>
      <c r="R43" s="89">
        <v>9210.87</v>
      </c>
      <c r="S43" s="96">
        <f t="shared" si="4"/>
        <v>-1772.23245714284</v>
      </c>
      <c r="T43" s="97">
        <f t="shared" si="12"/>
        <v>0.94698359677893</v>
      </c>
      <c r="U43" s="94">
        <f t="shared" si="5"/>
        <v>-356.55992228572</v>
      </c>
      <c r="V43" s="94">
        <f t="shared" si="6"/>
        <v>-7671.29171428568</v>
      </c>
      <c r="W43" s="94">
        <f t="shared" si="7"/>
        <v>-1259.64154285716</v>
      </c>
      <c r="X43" s="95"/>
      <c r="Y43" s="104"/>
      <c r="Z43" s="99"/>
      <c r="AA43" s="102"/>
      <c r="AB43" s="103"/>
      <c r="AC43" s="107">
        <f t="shared" si="11"/>
        <v>-17.7223245714284</v>
      </c>
    </row>
    <row r="44" spans="1:29">
      <c r="A44" s="8">
        <v>42</v>
      </c>
      <c r="B44" s="8">
        <v>744</v>
      </c>
      <c r="C44" s="9" t="s">
        <v>80</v>
      </c>
      <c r="D44" s="9" t="s">
        <v>41</v>
      </c>
      <c r="E44" s="13" t="s">
        <v>34</v>
      </c>
      <c r="F44" s="8" t="s">
        <v>37</v>
      </c>
      <c r="G44" s="69">
        <v>9304.22045714286</v>
      </c>
      <c r="H44" s="69">
        <f t="shared" si="0"/>
        <v>37216.8818285714</v>
      </c>
      <c r="I44" s="78">
        <v>0.229428894136632</v>
      </c>
      <c r="J44" s="69">
        <v>2134.65701028571</v>
      </c>
      <c r="K44" s="69">
        <f t="shared" si="1"/>
        <v>8538.62804114284</v>
      </c>
      <c r="L44" s="79">
        <v>10946.1417142857</v>
      </c>
      <c r="M44" s="80">
        <f t="shared" si="2"/>
        <v>43784.5668571428</v>
      </c>
      <c r="N44" s="81">
        <v>0.213422227103843</v>
      </c>
      <c r="O44" s="80">
        <v>2336.14994285714</v>
      </c>
      <c r="P44" s="80">
        <f t="shared" si="3"/>
        <v>9344.59977142856</v>
      </c>
      <c r="Q44" s="89">
        <v>35362.82</v>
      </c>
      <c r="R44" s="89">
        <v>7948.12</v>
      </c>
      <c r="S44" s="96">
        <f t="shared" si="4"/>
        <v>-1854.06182857144</v>
      </c>
      <c r="T44" s="97">
        <f t="shared" si="12"/>
        <v>0.95018223619293</v>
      </c>
      <c r="U44" s="94">
        <f t="shared" si="5"/>
        <v>-590.50804114284</v>
      </c>
      <c r="V44" s="94">
        <f t="shared" si="6"/>
        <v>-8421.7468571428</v>
      </c>
      <c r="W44" s="94">
        <f t="shared" si="7"/>
        <v>-1396.47977142856</v>
      </c>
      <c r="X44" s="95"/>
      <c r="Y44" s="104"/>
      <c r="Z44" s="99"/>
      <c r="AA44" s="102"/>
      <c r="AB44" s="103"/>
      <c r="AC44" s="107">
        <f t="shared" si="11"/>
        <v>-18.5406182857144</v>
      </c>
    </row>
    <row r="45" spans="1:29">
      <c r="A45" s="8">
        <v>43</v>
      </c>
      <c r="B45" s="8">
        <v>337</v>
      </c>
      <c r="C45" s="9" t="s">
        <v>81</v>
      </c>
      <c r="D45" s="9" t="s">
        <v>41</v>
      </c>
      <c r="E45" s="13"/>
      <c r="F45" s="8" t="s">
        <v>32</v>
      </c>
      <c r="G45" s="69">
        <v>25263.5108142857</v>
      </c>
      <c r="H45" s="69">
        <f t="shared" si="0"/>
        <v>101054.043257143</v>
      </c>
      <c r="I45" s="78">
        <v>0.256411217321833</v>
      </c>
      <c r="J45" s="69">
        <v>6477.84756171429</v>
      </c>
      <c r="K45" s="69">
        <f t="shared" si="1"/>
        <v>25911.3902468572</v>
      </c>
      <c r="L45" s="79">
        <v>29721.7774285714</v>
      </c>
      <c r="M45" s="80">
        <f t="shared" si="2"/>
        <v>118887.109714286</v>
      </c>
      <c r="N45" s="81">
        <v>0.238522062624961</v>
      </c>
      <c r="O45" s="80">
        <v>7089.29965714286</v>
      </c>
      <c r="P45" s="80">
        <f t="shared" si="3"/>
        <v>28357.1986285714</v>
      </c>
      <c r="Q45" s="89">
        <v>98838.1</v>
      </c>
      <c r="R45" s="89">
        <v>27305.48</v>
      </c>
      <c r="S45" s="96">
        <f t="shared" si="4"/>
        <v>-2215.94325714279</v>
      </c>
      <c r="T45" s="97">
        <f t="shared" si="12"/>
        <v>0.97807170118365</v>
      </c>
      <c r="U45" s="94">
        <f t="shared" si="5"/>
        <v>1394.08975314284</v>
      </c>
      <c r="V45" s="94">
        <f t="shared" si="6"/>
        <v>-20049.0097142856</v>
      </c>
      <c r="W45" s="94">
        <f t="shared" si="7"/>
        <v>-1051.71862857144</v>
      </c>
      <c r="X45" s="95"/>
      <c r="Y45" s="104"/>
      <c r="Z45" s="99"/>
      <c r="AA45" s="102"/>
      <c r="AB45" s="103"/>
      <c r="AC45" s="107">
        <f t="shared" si="11"/>
        <v>-22.1594325714279</v>
      </c>
    </row>
    <row r="46" spans="1:29">
      <c r="A46" s="8">
        <v>44</v>
      </c>
      <c r="B46" s="8">
        <v>745</v>
      </c>
      <c r="C46" s="9" t="s">
        <v>82</v>
      </c>
      <c r="D46" s="9" t="s">
        <v>39</v>
      </c>
      <c r="E46" s="8"/>
      <c r="F46" s="8" t="s">
        <v>37</v>
      </c>
      <c r="G46" s="69">
        <v>7760.20480714286</v>
      </c>
      <c r="H46" s="69">
        <f t="shared" si="0"/>
        <v>31040.8192285714</v>
      </c>
      <c r="I46" s="78">
        <v>0.267410075323003</v>
      </c>
      <c r="J46" s="69">
        <v>2075.156952</v>
      </c>
      <c r="K46" s="69">
        <f t="shared" si="1"/>
        <v>8300.627808</v>
      </c>
      <c r="L46" s="79">
        <v>9129.65271428572</v>
      </c>
      <c r="M46" s="80">
        <f t="shared" si="2"/>
        <v>36518.6108571429</v>
      </c>
      <c r="N46" s="81">
        <v>0.248753558440003</v>
      </c>
      <c r="O46" s="80">
        <v>2271.0336</v>
      </c>
      <c r="P46" s="80">
        <f t="shared" si="3"/>
        <v>9084.1344</v>
      </c>
      <c r="Q46" s="89">
        <v>28744.57</v>
      </c>
      <c r="R46" s="89">
        <v>8095.25</v>
      </c>
      <c r="S46" s="96">
        <f t="shared" si="4"/>
        <v>-2296.24922857144</v>
      </c>
      <c r="T46" s="97">
        <f t="shared" si="12"/>
        <v>0.926024850965988</v>
      </c>
      <c r="U46" s="94">
        <f t="shared" si="5"/>
        <v>-205.377807999999</v>
      </c>
      <c r="V46" s="94">
        <f t="shared" si="6"/>
        <v>-7774.04085714288</v>
      </c>
      <c r="W46" s="94">
        <f t="shared" si="7"/>
        <v>-988.884400000001</v>
      </c>
      <c r="X46" s="95"/>
      <c r="Y46" s="104"/>
      <c r="Z46" s="99"/>
      <c r="AA46" s="102"/>
      <c r="AB46" s="103"/>
      <c r="AC46" s="107">
        <f t="shared" si="11"/>
        <v>-22.9624922857144</v>
      </c>
    </row>
    <row r="47" spans="1:29">
      <c r="A47" s="8">
        <v>45</v>
      </c>
      <c r="B47" s="72">
        <v>584</v>
      </c>
      <c r="C47" s="73" t="s">
        <v>83</v>
      </c>
      <c r="D47" s="73" t="s">
        <v>31</v>
      </c>
      <c r="E47" s="72"/>
      <c r="F47" s="8" t="s">
        <v>42</v>
      </c>
      <c r="G47" s="69">
        <v>6540.80282142857</v>
      </c>
      <c r="H47" s="69">
        <f t="shared" si="0"/>
        <v>26163.2112857143</v>
      </c>
      <c r="I47" s="78">
        <v>0.268283043848063</v>
      </c>
      <c r="J47" s="69">
        <v>1754.78649014285</v>
      </c>
      <c r="K47" s="69">
        <f t="shared" si="1"/>
        <v>7019.1459605714</v>
      </c>
      <c r="L47" s="79">
        <v>7695.06214285714</v>
      </c>
      <c r="M47" s="80">
        <f t="shared" si="2"/>
        <v>30780.2485714286</v>
      </c>
      <c r="N47" s="81">
        <v>0.249565622184244</v>
      </c>
      <c r="O47" s="80">
        <v>1920.42297142857</v>
      </c>
      <c r="P47" s="80">
        <f t="shared" si="3"/>
        <v>7681.69188571428</v>
      </c>
      <c r="Q47" s="89">
        <v>23664.04</v>
      </c>
      <c r="R47" s="89">
        <v>6938.87</v>
      </c>
      <c r="S47" s="96">
        <f t="shared" si="4"/>
        <v>-2499.17128571428</v>
      </c>
      <c r="T47" s="97">
        <f t="shared" si="12"/>
        <v>0.904477655345049</v>
      </c>
      <c r="U47" s="94">
        <f t="shared" si="5"/>
        <v>-80.2759605714</v>
      </c>
      <c r="V47" s="94">
        <f t="shared" si="6"/>
        <v>-7116.20857142856</v>
      </c>
      <c r="W47" s="94">
        <f t="shared" si="7"/>
        <v>-742.82188571428</v>
      </c>
      <c r="X47" s="95"/>
      <c r="Y47" s="104"/>
      <c r="Z47" s="99"/>
      <c r="AA47" s="102"/>
      <c r="AB47" s="103"/>
      <c r="AC47" s="107">
        <f t="shared" si="11"/>
        <v>-24.9917128571428</v>
      </c>
    </row>
    <row r="48" spans="1:29">
      <c r="A48" s="8">
        <v>46</v>
      </c>
      <c r="B48" s="8">
        <v>594</v>
      </c>
      <c r="C48" s="9" t="s">
        <v>84</v>
      </c>
      <c r="D48" s="9" t="s">
        <v>36</v>
      </c>
      <c r="E48" s="8"/>
      <c r="F48" s="8" t="s">
        <v>42</v>
      </c>
      <c r="G48" s="69">
        <v>6095.86752857142</v>
      </c>
      <c r="H48" s="69">
        <f t="shared" si="0"/>
        <v>24383.4701142857</v>
      </c>
      <c r="I48" s="78">
        <v>0.288259031416382</v>
      </c>
      <c r="J48" s="69">
        <v>1757.18886942858</v>
      </c>
      <c r="K48" s="69">
        <f t="shared" si="1"/>
        <v>7028.75547771432</v>
      </c>
      <c r="L48" s="79">
        <v>7171.60885714285</v>
      </c>
      <c r="M48" s="80">
        <f t="shared" si="2"/>
        <v>28686.4354285714</v>
      </c>
      <c r="N48" s="81">
        <v>0.268147936201286</v>
      </c>
      <c r="O48" s="80">
        <v>1923.05211428572</v>
      </c>
      <c r="P48" s="80">
        <f t="shared" si="3"/>
        <v>7692.20845714288</v>
      </c>
      <c r="Q48" s="89">
        <v>21853.71</v>
      </c>
      <c r="R48" s="89">
        <v>5357.86</v>
      </c>
      <c r="S48" s="96">
        <f t="shared" si="4"/>
        <v>-2529.76011428568</v>
      </c>
      <c r="T48" s="97">
        <f t="shared" si="12"/>
        <v>0.896251021596652</v>
      </c>
      <c r="U48" s="94">
        <f t="shared" si="5"/>
        <v>-1670.89547771432</v>
      </c>
      <c r="V48" s="94">
        <f t="shared" si="6"/>
        <v>-6832.7254285714</v>
      </c>
      <c r="W48" s="94">
        <f t="shared" si="7"/>
        <v>-2334.34845714288</v>
      </c>
      <c r="X48" s="95"/>
      <c r="Y48" s="104"/>
      <c r="Z48" s="99"/>
      <c r="AA48" s="102"/>
      <c r="AB48" s="103"/>
      <c r="AC48" s="107">
        <f>S48*0.03</f>
        <v>-75.8928034285704</v>
      </c>
    </row>
    <row r="49" spans="1:29">
      <c r="A49" s="8">
        <v>47</v>
      </c>
      <c r="B49" s="8">
        <v>741</v>
      </c>
      <c r="C49" s="9" t="s">
        <v>85</v>
      </c>
      <c r="D49" s="9" t="s">
        <v>39</v>
      </c>
      <c r="E49" s="8"/>
      <c r="F49" s="8" t="s">
        <v>42</v>
      </c>
      <c r="G49" s="69">
        <v>4365.70418571429</v>
      </c>
      <c r="H49" s="69">
        <f t="shared" si="0"/>
        <v>17462.8167428572</v>
      </c>
      <c r="I49" s="78">
        <v>0.280358619612382</v>
      </c>
      <c r="J49" s="69">
        <v>1223.96279914286</v>
      </c>
      <c r="K49" s="69">
        <f t="shared" si="1"/>
        <v>4895.85119657144</v>
      </c>
      <c r="L49" s="79">
        <v>5136.12257142857</v>
      </c>
      <c r="M49" s="80">
        <f t="shared" si="2"/>
        <v>20544.4902857143</v>
      </c>
      <c r="N49" s="81">
        <v>0.260798715918495</v>
      </c>
      <c r="O49" s="80">
        <v>1339.49417142857</v>
      </c>
      <c r="P49" s="80">
        <f t="shared" si="3"/>
        <v>5357.97668571428</v>
      </c>
      <c r="Q49" s="89">
        <v>14928.9</v>
      </c>
      <c r="R49" s="89">
        <v>3519.7</v>
      </c>
      <c r="S49" s="96">
        <f t="shared" si="4"/>
        <v>-2533.91674285716</v>
      </c>
      <c r="T49" s="97">
        <f t="shared" si="12"/>
        <v>0.854896447682551</v>
      </c>
      <c r="U49" s="94">
        <f t="shared" si="5"/>
        <v>-1376.15119657144</v>
      </c>
      <c r="V49" s="94">
        <f t="shared" si="6"/>
        <v>-5615.59028571428</v>
      </c>
      <c r="W49" s="94">
        <f t="shared" si="7"/>
        <v>-1838.27668571428</v>
      </c>
      <c r="X49" s="95"/>
      <c r="Y49" s="104"/>
      <c r="Z49" s="99"/>
      <c r="AA49" s="102"/>
      <c r="AB49" s="103"/>
      <c r="AC49" s="107">
        <f>S49*0.03</f>
        <v>-76.0175022857148</v>
      </c>
    </row>
    <row r="50" spans="1:29">
      <c r="A50" s="8">
        <v>48</v>
      </c>
      <c r="B50" s="8">
        <v>373</v>
      </c>
      <c r="C50" s="9" t="s">
        <v>86</v>
      </c>
      <c r="D50" s="9" t="s">
        <v>41</v>
      </c>
      <c r="E50" s="13"/>
      <c r="F50" s="8" t="s">
        <v>37</v>
      </c>
      <c r="G50" s="69">
        <v>10157.6437714286</v>
      </c>
      <c r="H50" s="69">
        <f t="shared" si="0"/>
        <v>40630.5750857144</v>
      </c>
      <c r="I50" s="78">
        <v>0.297143364282805</v>
      </c>
      <c r="J50" s="69">
        <v>3018.27644342857</v>
      </c>
      <c r="K50" s="69">
        <f t="shared" si="1"/>
        <v>12073.1057737143</v>
      </c>
      <c r="L50" s="79">
        <v>11950.1691428571</v>
      </c>
      <c r="M50" s="80">
        <f t="shared" si="2"/>
        <v>47800.6765714284</v>
      </c>
      <c r="N50" s="81">
        <v>0.276412431890982</v>
      </c>
      <c r="O50" s="80">
        <v>3303.17531428571</v>
      </c>
      <c r="P50" s="80">
        <f t="shared" si="3"/>
        <v>13212.7012571428</v>
      </c>
      <c r="Q50" s="89">
        <v>37890.1</v>
      </c>
      <c r="R50" s="89">
        <v>13267.53</v>
      </c>
      <c r="S50" s="96">
        <f t="shared" si="4"/>
        <v>-2740.4750857144</v>
      </c>
      <c r="T50" s="97">
        <f t="shared" si="12"/>
        <v>0.932551407900748</v>
      </c>
      <c r="U50" s="94">
        <f t="shared" si="5"/>
        <v>1194.42422628572</v>
      </c>
      <c r="V50" s="94">
        <f t="shared" si="6"/>
        <v>-9910.5765714284</v>
      </c>
      <c r="W50" s="94">
        <f t="shared" si="7"/>
        <v>54.8287428571603</v>
      </c>
      <c r="X50" s="95"/>
      <c r="Y50" s="104"/>
      <c r="Z50" s="99"/>
      <c r="AA50" s="102"/>
      <c r="AB50" s="103"/>
      <c r="AC50" s="107">
        <f>S50*0.01</f>
        <v>-27.404750857144</v>
      </c>
    </row>
    <row r="51" spans="1:29">
      <c r="A51" s="8">
        <v>49</v>
      </c>
      <c r="B51" s="8">
        <v>379</v>
      </c>
      <c r="C51" s="9" t="s">
        <v>87</v>
      </c>
      <c r="D51" s="9" t="s">
        <v>39</v>
      </c>
      <c r="E51" s="8"/>
      <c r="F51" s="8" t="s">
        <v>37</v>
      </c>
      <c r="G51" s="69">
        <v>8890.25394285715</v>
      </c>
      <c r="H51" s="69">
        <f t="shared" si="0"/>
        <v>35561.0157714286</v>
      </c>
      <c r="I51" s="78">
        <v>0.254182360235199</v>
      </c>
      <c r="J51" s="69">
        <v>2259.74573028571</v>
      </c>
      <c r="K51" s="69">
        <f t="shared" si="1"/>
        <v>9038.98292114284</v>
      </c>
      <c r="L51" s="79">
        <v>10459.1222857143</v>
      </c>
      <c r="M51" s="80">
        <f t="shared" si="2"/>
        <v>41836.4891428572</v>
      </c>
      <c r="N51" s="81">
        <v>0.236448707195534</v>
      </c>
      <c r="O51" s="80">
        <v>2473.04594285714</v>
      </c>
      <c r="P51" s="80">
        <f t="shared" si="3"/>
        <v>9892.18377142856</v>
      </c>
      <c r="Q51" s="89">
        <v>32816.56</v>
      </c>
      <c r="R51" s="89">
        <v>9211.39</v>
      </c>
      <c r="S51" s="96">
        <f t="shared" si="4"/>
        <v>-2744.45577142861</v>
      </c>
      <c r="T51" s="97">
        <f t="shared" si="12"/>
        <v>0.922824033231536</v>
      </c>
      <c r="U51" s="94">
        <f t="shared" si="5"/>
        <v>172.407078857159</v>
      </c>
      <c r="V51" s="94">
        <f t="shared" si="6"/>
        <v>-9019.9291428572</v>
      </c>
      <c r="W51" s="94">
        <f t="shared" si="7"/>
        <v>-680.79377142856</v>
      </c>
      <c r="X51" s="95"/>
      <c r="Y51" s="104"/>
      <c r="Z51" s="99"/>
      <c r="AA51" s="102"/>
      <c r="AB51" s="103"/>
      <c r="AC51" s="107">
        <f>S51*0.01</f>
        <v>-27.4445577142861</v>
      </c>
    </row>
    <row r="52" spans="1:29">
      <c r="A52" s="8">
        <v>50</v>
      </c>
      <c r="B52" s="8">
        <v>727</v>
      </c>
      <c r="C52" s="9" t="s">
        <v>88</v>
      </c>
      <c r="D52" s="9" t="s">
        <v>39</v>
      </c>
      <c r="E52" s="8"/>
      <c r="F52" s="8" t="s">
        <v>42</v>
      </c>
      <c r="G52" s="69">
        <v>6296.04398571429</v>
      </c>
      <c r="H52" s="69">
        <f t="shared" si="0"/>
        <v>25184.1759428572</v>
      </c>
      <c r="I52" s="78">
        <v>0.263075760368791</v>
      </c>
      <c r="J52" s="69">
        <v>1656.33655885714</v>
      </c>
      <c r="K52" s="69">
        <f t="shared" si="1"/>
        <v>6625.34623542856</v>
      </c>
      <c r="L52" s="79">
        <v>7407.11057142857</v>
      </c>
      <c r="M52" s="80">
        <f t="shared" si="2"/>
        <v>29628.4422857143</v>
      </c>
      <c r="N52" s="81">
        <v>0.244721637552363</v>
      </c>
      <c r="O52" s="80">
        <v>1812.68022857142</v>
      </c>
      <c r="P52" s="80">
        <f t="shared" si="3"/>
        <v>7250.72091428568</v>
      </c>
      <c r="Q52" s="89">
        <v>22328.83</v>
      </c>
      <c r="R52" s="89">
        <v>6351.42</v>
      </c>
      <c r="S52" s="96">
        <f t="shared" si="4"/>
        <v>-2855.34594285716</v>
      </c>
      <c r="T52" s="97">
        <f t="shared" si="12"/>
        <v>0.886621426512586</v>
      </c>
      <c r="U52" s="94">
        <f t="shared" si="5"/>
        <v>-273.92623542856</v>
      </c>
      <c r="V52" s="94">
        <f t="shared" si="6"/>
        <v>-7299.61228571428</v>
      </c>
      <c r="W52" s="94">
        <f t="shared" si="7"/>
        <v>-899.30091428568</v>
      </c>
      <c r="X52" s="95"/>
      <c r="Y52" s="104"/>
      <c r="Z52" s="99"/>
      <c r="AA52" s="102"/>
      <c r="AB52" s="103"/>
      <c r="AC52" s="107">
        <f>S52*0.03</f>
        <v>-85.6603782857148</v>
      </c>
    </row>
    <row r="53" spans="1:29">
      <c r="A53" s="8">
        <v>51</v>
      </c>
      <c r="B53" s="8">
        <v>56</v>
      </c>
      <c r="C53" s="9" t="s">
        <v>89</v>
      </c>
      <c r="D53" s="9" t="s">
        <v>52</v>
      </c>
      <c r="E53" s="8" t="s">
        <v>34</v>
      </c>
      <c r="F53" s="8" t="s">
        <v>42</v>
      </c>
      <c r="G53" s="69">
        <v>6322.89111428571</v>
      </c>
      <c r="H53" s="69">
        <f t="shared" si="0"/>
        <v>25291.5644571428</v>
      </c>
      <c r="I53" s="78">
        <v>0.294362737337123</v>
      </c>
      <c r="J53" s="69">
        <v>1861.22353628571</v>
      </c>
      <c r="K53" s="69">
        <f t="shared" si="1"/>
        <v>7444.89414514284</v>
      </c>
      <c r="L53" s="79">
        <v>7438.69542857143</v>
      </c>
      <c r="M53" s="80">
        <f t="shared" si="2"/>
        <v>29754.7817142857</v>
      </c>
      <c r="N53" s="81">
        <v>0.273825802174068</v>
      </c>
      <c r="O53" s="80">
        <v>2036.90674285714</v>
      </c>
      <c r="P53" s="80">
        <f t="shared" si="3"/>
        <v>8147.62697142856</v>
      </c>
      <c r="Q53" s="89">
        <v>22323.51</v>
      </c>
      <c r="R53" s="89">
        <v>6945.27</v>
      </c>
      <c r="S53" s="96">
        <f t="shared" si="4"/>
        <v>-2968.05445714284</v>
      </c>
      <c r="T53" s="97">
        <f t="shared" si="12"/>
        <v>0.882646466486</v>
      </c>
      <c r="U53" s="94">
        <f t="shared" si="5"/>
        <v>-499.62414514284</v>
      </c>
      <c r="V53" s="94">
        <f t="shared" si="6"/>
        <v>-7431.27171428572</v>
      </c>
      <c r="W53" s="94">
        <f t="shared" si="7"/>
        <v>-1202.35697142856</v>
      </c>
      <c r="X53" s="95"/>
      <c r="Y53" s="104"/>
      <c r="Z53" s="99"/>
      <c r="AA53" s="102"/>
      <c r="AB53" s="103"/>
      <c r="AC53" s="107">
        <f>S53*0.03</f>
        <v>-89.0416337142852</v>
      </c>
    </row>
    <row r="54" spans="1:29">
      <c r="A54" s="8">
        <v>52</v>
      </c>
      <c r="B54" s="8">
        <v>712</v>
      </c>
      <c r="C54" s="9" t="s">
        <v>90</v>
      </c>
      <c r="D54" s="9" t="s">
        <v>31</v>
      </c>
      <c r="E54" s="8" t="s">
        <v>34</v>
      </c>
      <c r="F54" s="8" t="s">
        <v>32</v>
      </c>
      <c r="G54" s="69">
        <v>15474.1014321428</v>
      </c>
      <c r="H54" s="69">
        <f t="shared" si="0"/>
        <v>61896.4057285712</v>
      </c>
      <c r="I54" s="78">
        <v>0.297825984934222</v>
      </c>
      <c r="J54" s="69">
        <v>4608.5895</v>
      </c>
      <c r="K54" s="69">
        <f t="shared" si="1"/>
        <v>18434.358</v>
      </c>
      <c r="L54" s="79">
        <v>18204.8252142857</v>
      </c>
      <c r="M54" s="80">
        <f t="shared" si="2"/>
        <v>72819.3008571428</v>
      </c>
      <c r="N54" s="81">
        <v>0.277047427845788</v>
      </c>
      <c r="O54" s="80">
        <v>5043.6</v>
      </c>
      <c r="P54" s="80">
        <f t="shared" si="3"/>
        <v>20174.4</v>
      </c>
      <c r="Q54" s="89">
        <v>58588</v>
      </c>
      <c r="R54" s="89">
        <v>19135.05</v>
      </c>
      <c r="S54" s="96">
        <f t="shared" si="4"/>
        <v>-3308.4057285712</v>
      </c>
      <c r="T54" s="97">
        <f t="shared" si="12"/>
        <v>0.946549307837369</v>
      </c>
      <c r="U54" s="94">
        <f t="shared" si="5"/>
        <v>700.691999999999</v>
      </c>
      <c r="V54" s="94">
        <f t="shared" si="6"/>
        <v>-14231.3008571428</v>
      </c>
      <c r="W54" s="94">
        <f t="shared" si="7"/>
        <v>-1039.35</v>
      </c>
      <c r="X54" s="95"/>
      <c r="Y54" s="104"/>
      <c r="Z54" s="99"/>
      <c r="AA54" s="102"/>
      <c r="AB54" s="103"/>
      <c r="AC54" s="107">
        <f>S54*0.01</f>
        <v>-33.084057285712</v>
      </c>
    </row>
    <row r="55" spans="1:29">
      <c r="A55" s="8">
        <v>53</v>
      </c>
      <c r="B55" s="8">
        <v>752</v>
      </c>
      <c r="C55" s="9" t="s">
        <v>91</v>
      </c>
      <c r="D55" s="9" t="s">
        <v>39</v>
      </c>
      <c r="E55" s="8" t="s">
        <v>34</v>
      </c>
      <c r="F55" s="8" t="s">
        <v>42</v>
      </c>
      <c r="G55" s="69">
        <v>4162.76717142858</v>
      </c>
      <c r="H55" s="69">
        <f t="shared" si="0"/>
        <v>16651.0686857143</v>
      </c>
      <c r="I55" s="78">
        <v>0.236361440646373</v>
      </c>
      <c r="J55" s="69">
        <v>983.917645714285</v>
      </c>
      <c r="K55" s="69">
        <f t="shared" si="1"/>
        <v>3935.67058285714</v>
      </c>
      <c r="L55" s="79">
        <v>4897.37314285715</v>
      </c>
      <c r="M55" s="80">
        <f t="shared" si="2"/>
        <v>19589.4925714286</v>
      </c>
      <c r="N55" s="81">
        <v>0.219871107578021</v>
      </c>
      <c r="O55" s="80">
        <v>1076.79085714286</v>
      </c>
      <c r="P55" s="80">
        <f t="shared" si="3"/>
        <v>4307.16342857144</v>
      </c>
      <c r="Q55" s="89">
        <v>13272.86</v>
      </c>
      <c r="R55" s="89">
        <v>3736.76</v>
      </c>
      <c r="S55" s="96">
        <f t="shared" si="4"/>
        <v>-3378.20868571432</v>
      </c>
      <c r="T55" s="97">
        <f t="shared" si="12"/>
        <v>0.797117605513656</v>
      </c>
      <c r="U55" s="94">
        <f t="shared" si="5"/>
        <v>-198.91058285714</v>
      </c>
      <c r="V55" s="94">
        <f t="shared" si="6"/>
        <v>-6316.6325714286</v>
      </c>
      <c r="W55" s="94">
        <f t="shared" si="7"/>
        <v>-570.40342857144</v>
      </c>
      <c r="X55" s="95"/>
      <c r="Y55" s="104"/>
      <c r="Z55" s="99"/>
      <c r="AA55" s="102"/>
      <c r="AB55" s="103"/>
      <c r="AC55" s="107">
        <f>S55*0.03</f>
        <v>-101.34626057143</v>
      </c>
    </row>
    <row r="56" spans="1:29">
      <c r="A56" s="8">
        <v>54</v>
      </c>
      <c r="B56" s="8">
        <v>718</v>
      </c>
      <c r="C56" s="9" t="s">
        <v>92</v>
      </c>
      <c r="D56" s="9" t="s">
        <v>41</v>
      </c>
      <c r="E56" s="13"/>
      <c r="F56" s="8" t="s">
        <v>42</v>
      </c>
      <c r="G56" s="69">
        <v>3765.1311</v>
      </c>
      <c r="H56" s="69">
        <f t="shared" si="0"/>
        <v>15060.5244</v>
      </c>
      <c r="I56" s="78">
        <v>0.197123990412218</v>
      </c>
      <c r="J56" s="69">
        <v>742.197666857142</v>
      </c>
      <c r="K56" s="69">
        <f t="shared" si="1"/>
        <v>2968.79066742857</v>
      </c>
      <c r="L56" s="79">
        <v>4429.566</v>
      </c>
      <c r="M56" s="80">
        <f t="shared" si="2"/>
        <v>17718.264</v>
      </c>
      <c r="N56" s="81">
        <v>0.18337115387183</v>
      </c>
      <c r="O56" s="80">
        <v>812.254628571428</v>
      </c>
      <c r="P56" s="80">
        <f t="shared" si="3"/>
        <v>3249.01851428571</v>
      </c>
      <c r="Q56" s="89">
        <v>11660.66</v>
      </c>
      <c r="R56" s="89">
        <v>2773.86</v>
      </c>
      <c r="S56" s="96">
        <f t="shared" si="4"/>
        <v>-3399.8644</v>
      </c>
      <c r="T56" s="97">
        <f t="shared" si="12"/>
        <v>0.774253252429909</v>
      </c>
      <c r="U56" s="94">
        <f t="shared" si="5"/>
        <v>-194.930667428568</v>
      </c>
      <c r="V56" s="94">
        <f t="shared" si="6"/>
        <v>-6057.604</v>
      </c>
      <c r="W56" s="94">
        <f t="shared" si="7"/>
        <v>-475.158514285712</v>
      </c>
      <c r="X56" s="95"/>
      <c r="Y56" s="104"/>
      <c r="Z56" s="99"/>
      <c r="AA56" s="102"/>
      <c r="AB56" s="103"/>
      <c r="AC56" s="107">
        <f>S56*0.03</f>
        <v>-101.995932</v>
      </c>
    </row>
    <row r="57" spans="1:29">
      <c r="A57" s="8">
        <v>55</v>
      </c>
      <c r="B57" s="8">
        <v>365</v>
      </c>
      <c r="C57" s="9" t="s">
        <v>93</v>
      </c>
      <c r="D57" s="9" t="s">
        <v>39</v>
      </c>
      <c r="E57" s="8" t="s">
        <v>34</v>
      </c>
      <c r="F57" s="8" t="s">
        <v>32</v>
      </c>
      <c r="G57" s="69">
        <v>11837.4460714286</v>
      </c>
      <c r="H57" s="69">
        <f t="shared" si="0"/>
        <v>47349.7842857144</v>
      </c>
      <c r="I57" s="78">
        <v>0.281211831376875</v>
      </c>
      <c r="J57" s="69">
        <v>3328.82988857143</v>
      </c>
      <c r="K57" s="69">
        <f t="shared" si="1"/>
        <v>13315.3195542857</v>
      </c>
      <c r="L57" s="79">
        <v>13926.4071428571</v>
      </c>
      <c r="M57" s="80">
        <f t="shared" si="2"/>
        <v>55705.6285714284</v>
      </c>
      <c r="N57" s="81">
        <v>0.261592401280814</v>
      </c>
      <c r="O57" s="80">
        <v>3643.04228571428</v>
      </c>
      <c r="P57" s="80">
        <f t="shared" si="3"/>
        <v>14572.1691428571</v>
      </c>
      <c r="Q57" s="89">
        <v>43923.97</v>
      </c>
      <c r="R57" s="89">
        <v>11706.72</v>
      </c>
      <c r="S57" s="96">
        <f t="shared" si="4"/>
        <v>-3425.8142857144</v>
      </c>
      <c r="T57" s="97">
        <f t="shared" si="12"/>
        <v>0.927648787900646</v>
      </c>
      <c r="U57" s="94">
        <f t="shared" si="5"/>
        <v>-1608.59955428572</v>
      </c>
      <c r="V57" s="94">
        <f t="shared" si="6"/>
        <v>-11781.6585714284</v>
      </c>
      <c r="W57" s="94">
        <f t="shared" si="7"/>
        <v>-2865.44914285712</v>
      </c>
      <c r="X57" s="95"/>
      <c r="Y57" s="104"/>
      <c r="Z57" s="99"/>
      <c r="AA57" s="102"/>
      <c r="AB57" s="103"/>
      <c r="AC57" s="107">
        <f>S57*0.01</f>
        <v>-34.258142857144</v>
      </c>
    </row>
    <row r="58" spans="1:29">
      <c r="A58" s="8">
        <v>56</v>
      </c>
      <c r="B58" s="8">
        <v>367</v>
      </c>
      <c r="C58" s="9" t="s">
        <v>94</v>
      </c>
      <c r="D58" s="9" t="s">
        <v>52</v>
      </c>
      <c r="E58" s="8" t="s">
        <v>34</v>
      </c>
      <c r="F58" s="8" t="s">
        <v>37</v>
      </c>
      <c r="G58" s="69">
        <v>7506.04976785714</v>
      </c>
      <c r="H58" s="69">
        <f t="shared" si="0"/>
        <v>30024.1990714286</v>
      </c>
      <c r="I58" s="78">
        <v>0.274936880978343</v>
      </c>
      <c r="J58" s="69">
        <v>2063.68991164286</v>
      </c>
      <c r="K58" s="69">
        <f t="shared" si="1"/>
        <v>8254.75964657144</v>
      </c>
      <c r="L58" s="79">
        <v>8830.64678571428</v>
      </c>
      <c r="M58" s="80">
        <f t="shared" si="2"/>
        <v>35322.5871428571</v>
      </c>
      <c r="N58" s="81">
        <v>0.255755238119389</v>
      </c>
      <c r="O58" s="80">
        <v>2258.48417142858</v>
      </c>
      <c r="P58" s="80">
        <f t="shared" si="3"/>
        <v>9033.93668571432</v>
      </c>
      <c r="Q58" s="89">
        <v>26376.23</v>
      </c>
      <c r="R58" s="89">
        <v>7330.01</v>
      </c>
      <c r="S58" s="96">
        <f t="shared" si="4"/>
        <v>-3647.96907142856</v>
      </c>
      <c r="T58" s="97">
        <f t="shared" si="12"/>
        <v>0.878499037967675</v>
      </c>
      <c r="U58" s="94">
        <f t="shared" si="5"/>
        <v>-924.749646571439</v>
      </c>
      <c r="V58" s="94">
        <f t="shared" si="6"/>
        <v>-8946.35714285712</v>
      </c>
      <c r="W58" s="94">
        <f t="shared" si="7"/>
        <v>-1703.92668571432</v>
      </c>
      <c r="X58" s="95"/>
      <c r="Y58" s="104"/>
      <c r="Z58" s="99"/>
      <c r="AA58" s="102"/>
      <c r="AB58" s="103"/>
      <c r="AC58" s="107">
        <f t="shared" ref="AC58:AC83" si="13">S58*0.03</f>
        <v>-109.439072142857</v>
      </c>
    </row>
    <row r="59" spans="1:29">
      <c r="A59" s="8">
        <v>57</v>
      </c>
      <c r="B59" s="8">
        <v>545</v>
      </c>
      <c r="C59" s="9" t="s">
        <v>95</v>
      </c>
      <c r="D59" s="9" t="s">
        <v>31</v>
      </c>
      <c r="E59" s="8"/>
      <c r="F59" s="8" t="s">
        <v>42</v>
      </c>
      <c r="G59" s="69">
        <v>4277.80131428571</v>
      </c>
      <c r="H59" s="69">
        <f t="shared" si="0"/>
        <v>17111.2052571428</v>
      </c>
      <c r="I59" s="78">
        <v>0.273483887911284</v>
      </c>
      <c r="J59" s="69">
        <v>1169.90973514286</v>
      </c>
      <c r="K59" s="69">
        <f t="shared" si="1"/>
        <v>4679.63894057144</v>
      </c>
      <c r="L59" s="79">
        <v>5032.70742857143</v>
      </c>
      <c r="M59" s="80">
        <f t="shared" si="2"/>
        <v>20130.8297142857</v>
      </c>
      <c r="N59" s="81">
        <v>0.25440361666166</v>
      </c>
      <c r="O59" s="80">
        <v>1280.33897142857</v>
      </c>
      <c r="P59" s="80">
        <f t="shared" si="3"/>
        <v>5121.35588571428</v>
      </c>
      <c r="Q59" s="89">
        <v>13345.19</v>
      </c>
      <c r="R59" s="89">
        <v>3753.48</v>
      </c>
      <c r="S59" s="96">
        <f t="shared" si="4"/>
        <v>-3766.01525714284</v>
      </c>
      <c r="T59" s="97">
        <f t="shared" si="12"/>
        <v>0.779909410205296</v>
      </c>
      <c r="U59" s="94">
        <f t="shared" si="5"/>
        <v>-926.15894057144</v>
      </c>
      <c r="V59" s="94">
        <f t="shared" si="6"/>
        <v>-6785.63971428572</v>
      </c>
      <c r="W59" s="94">
        <f t="shared" si="7"/>
        <v>-1367.87588571428</v>
      </c>
      <c r="X59" s="95"/>
      <c r="Y59" s="104"/>
      <c r="Z59" s="99"/>
      <c r="AA59" s="102"/>
      <c r="AB59" s="103"/>
      <c r="AC59" s="107">
        <f t="shared" si="13"/>
        <v>-112.980457714285</v>
      </c>
    </row>
    <row r="60" spans="1:29">
      <c r="A60" s="8">
        <v>58</v>
      </c>
      <c r="B60" s="8">
        <v>721</v>
      </c>
      <c r="C60" s="9" t="s">
        <v>96</v>
      </c>
      <c r="D60" s="9" t="s">
        <v>36</v>
      </c>
      <c r="E60" s="8" t="s">
        <v>34</v>
      </c>
      <c r="F60" s="8" t="s">
        <v>37</v>
      </c>
      <c r="G60" s="69">
        <v>8012.44843928571</v>
      </c>
      <c r="H60" s="69">
        <f t="shared" si="0"/>
        <v>32049.7937571428</v>
      </c>
      <c r="I60" s="78">
        <v>0.31767061098757</v>
      </c>
      <c r="J60" s="69">
        <v>2545.31939121429</v>
      </c>
      <c r="K60" s="69">
        <f t="shared" si="1"/>
        <v>10181.2775648572</v>
      </c>
      <c r="L60" s="79">
        <v>9426.40992857142</v>
      </c>
      <c r="M60" s="80">
        <f t="shared" si="2"/>
        <v>37705.6397142857</v>
      </c>
      <c r="N60" s="81">
        <v>0.295507545104716</v>
      </c>
      <c r="O60" s="80">
        <v>2785.57525714286</v>
      </c>
      <c r="P60" s="80">
        <f t="shared" si="3"/>
        <v>11142.3010285714</v>
      </c>
      <c r="Q60" s="89">
        <v>27913.57</v>
      </c>
      <c r="R60" s="89">
        <v>8644.57</v>
      </c>
      <c r="S60" s="96">
        <f t="shared" si="4"/>
        <v>-4136.22375714284</v>
      </c>
      <c r="T60" s="97">
        <f t="shared" si="12"/>
        <v>0.87094382608247</v>
      </c>
      <c r="U60" s="94">
        <f t="shared" si="5"/>
        <v>-1536.70756485716</v>
      </c>
      <c r="V60" s="94">
        <f t="shared" si="6"/>
        <v>-9792.06971428568</v>
      </c>
      <c r="W60" s="94">
        <f t="shared" si="7"/>
        <v>-2497.73102857144</v>
      </c>
      <c r="X60" s="95"/>
      <c r="Y60" s="104"/>
      <c r="Z60" s="99"/>
      <c r="AA60" s="102"/>
      <c r="AB60" s="103"/>
      <c r="AC60" s="107">
        <f t="shared" si="13"/>
        <v>-124.086712714285</v>
      </c>
    </row>
    <row r="61" spans="1:29">
      <c r="A61" s="8">
        <v>59</v>
      </c>
      <c r="B61" s="8">
        <v>513</v>
      </c>
      <c r="C61" s="9" t="s">
        <v>97</v>
      </c>
      <c r="D61" s="9" t="s">
        <v>39</v>
      </c>
      <c r="E61" s="8"/>
      <c r="F61" s="8" t="s">
        <v>37</v>
      </c>
      <c r="G61" s="69">
        <v>10016.9886857143</v>
      </c>
      <c r="H61" s="69">
        <f t="shared" si="0"/>
        <v>40067.9547428572</v>
      </c>
      <c r="I61" s="78">
        <v>0.279234288043977</v>
      </c>
      <c r="J61" s="69">
        <v>2797.086704</v>
      </c>
      <c r="K61" s="69">
        <f t="shared" si="1"/>
        <v>11188.346816</v>
      </c>
      <c r="L61" s="79">
        <v>11784.6925714286</v>
      </c>
      <c r="M61" s="80">
        <f t="shared" si="2"/>
        <v>47138.7702857144</v>
      </c>
      <c r="N61" s="81">
        <v>0.25975282608742</v>
      </c>
      <c r="O61" s="80">
        <v>3061.1072</v>
      </c>
      <c r="P61" s="80">
        <f t="shared" si="3"/>
        <v>12244.4288</v>
      </c>
      <c r="Q61" s="89">
        <v>35813.07</v>
      </c>
      <c r="R61" s="89">
        <v>10856.6</v>
      </c>
      <c r="S61" s="96">
        <f t="shared" si="4"/>
        <v>-4254.8847428572</v>
      </c>
      <c r="T61" s="97">
        <f t="shared" si="12"/>
        <v>0.893808287192006</v>
      </c>
      <c r="U61" s="94">
        <f t="shared" si="5"/>
        <v>-331.746815999999</v>
      </c>
      <c r="V61" s="94">
        <f t="shared" si="6"/>
        <v>-11325.7002857144</v>
      </c>
      <c r="W61" s="94">
        <f t="shared" si="7"/>
        <v>-1387.8288</v>
      </c>
      <c r="X61" s="95"/>
      <c r="Y61" s="104"/>
      <c r="Z61" s="99"/>
      <c r="AA61" s="102"/>
      <c r="AB61" s="103"/>
      <c r="AC61" s="107">
        <f t="shared" si="13"/>
        <v>-127.646542285716</v>
      </c>
    </row>
    <row r="62" spans="1:29">
      <c r="A62" s="8">
        <v>60</v>
      </c>
      <c r="B62" s="8">
        <v>733</v>
      </c>
      <c r="C62" s="9" t="s">
        <v>98</v>
      </c>
      <c r="D62" s="9" t="s">
        <v>31</v>
      </c>
      <c r="E62" s="8"/>
      <c r="F62" s="8" t="s">
        <v>42</v>
      </c>
      <c r="G62" s="69">
        <v>5574.15501428571</v>
      </c>
      <c r="H62" s="69">
        <f t="shared" si="0"/>
        <v>22296.6200571428</v>
      </c>
      <c r="I62" s="78">
        <v>0.26373067604294</v>
      </c>
      <c r="J62" s="69">
        <v>1470.07567028571</v>
      </c>
      <c r="K62" s="69">
        <f t="shared" si="1"/>
        <v>5880.30268114284</v>
      </c>
      <c r="L62" s="79">
        <v>6557.82942857143</v>
      </c>
      <c r="M62" s="80">
        <f t="shared" si="2"/>
        <v>26231.3177142857</v>
      </c>
      <c r="N62" s="81">
        <v>0.245330861435293</v>
      </c>
      <c r="O62" s="80">
        <v>1608.83794285714</v>
      </c>
      <c r="P62" s="80">
        <f t="shared" si="3"/>
        <v>6435.35177142856</v>
      </c>
      <c r="Q62" s="89">
        <v>17873.76</v>
      </c>
      <c r="R62" s="89">
        <v>5479.55</v>
      </c>
      <c r="S62" s="96">
        <f t="shared" si="4"/>
        <v>-4422.86005714284</v>
      </c>
      <c r="T62" s="97">
        <f t="shared" si="12"/>
        <v>0.801635402773708</v>
      </c>
      <c r="U62" s="94">
        <f t="shared" si="5"/>
        <v>-400.75268114284</v>
      </c>
      <c r="V62" s="94">
        <f t="shared" si="6"/>
        <v>-8357.55771428572</v>
      </c>
      <c r="W62" s="94">
        <f t="shared" si="7"/>
        <v>-955.80177142856</v>
      </c>
      <c r="X62" s="95"/>
      <c r="Y62" s="104"/>
      <c r="Z62" s="99"/>
      <c r="AA62" s="102"/>
      <c r="AB62" s="103"/>
      <c r="AC62" s="107">
        <f t="shared" si="13"/>
        <v>-132.685801714285</v>
      </c>
    </row>
    <row r="63" spans="1:29">
      <c r="A63" s="8">
        <v>61</v>
      </c>
      <c r="B63" s="8">
        <v>349</v>
      </c>
      <c r="C63" s="9" t="s">
        <v>99</v>
      </c>
      <c r="D63" s="9" t="s">
        <v>41</v>
      </c>
      <c r="E63" s="13"/>
      <c r="F63" s="8" t="s">
        <v>37</v>
      </c>
      <c r="G63" s="69">
        <v>7579.64896071429</v>
      </c>
      <c r="H63" s="69">
        <f t="shared" si="0"/>
        <v>30318.5958428572</v>
      </c>
      <c r="I63" s="78">
        <v>0.324597589946151</v>
      </c>
      <c r="J63" s="69">
        <v>2460.33578528571</v>
      </c>
      <c r="K63" s="69">
        <f t="shared" si="1"/>
        <v>9841.34314114284</v>
      </c>
      <c r="L63" s="79">
        <v>8917.23407142858</v>
      </c>
      <c r="M63" s="80">
        <f t="shared" si="2"/>
        <v>35668.9362857143</v>
      </c>
      <c r="N63" s="81">
        <v>0.301951246461536</v>
      </c>
      <c r="O63" s="80">
        <v>2692.56994285714</v>
      </c>
      <c r="P63" s="80">
        <f t="shared" si="3"/>
        <v>10770.2797714286</v>
      </c>
      <c r="Q63" s="89">
        <v>25352.34</v>
      </c>
      <c r="R63" s="89">
        <v>8037.66</v>
      </c>
      <c r="S63" s="96">
        <f t="shared" si="4"/>
        <v>-4966.25584285716</v>
      </c>
      <c r="T63" s="97">
        <f t="shared" si="12"/>
        <v>0.836197696337998</v>
      </c>
      <c r="U63" s="94">
        <f t="shared" si="5"/>
        <v>-1803.68314114284</v>
      </c>
      <c r="V63" s="94">
        <f t="shared" si="6"/>
        <v>-10316.5962857143</v>
      </c>
      <c r="W63" s="94">
        <f t="shared" si="7"/>
        <v>-2732.61977142856</v>
      </c>
      <c r="X63" s="95"/>
      <c r="Y63" s="104"/>
      <c r="Z63" s="99"/>
      <c r="AA63" s="102"/>
      <c r="AB63" s="103"/>
      <c r="AC63" s="107">
        <f t="shared" si="13"/>
        <v>-148.987675285715</v>
      </c>
    </row>
    <row r="64" spans="1:29">
      <c r="A64" s="8">
        <v>62</v>
      </c>
      <c r="B64" s="8">
        <v>549</v>
      </c>
      <c r="C64" s="9" t="s">
        <v>100</v>
      </c>
      <c r="D64" s="9" t="s">
        <v>36</v>
      </c>
      <c r="E64" s="8"/>
      <c r="F64" s="8" t="s">
        <v>42</v>
      </c>
      <c r="G64" s="69">
        <v>6272.01205714286</v>
      </c>
      <c r="H64" s="69">
        <f t="shared" si="0"/>
        <v>25088.0482285714</v>
      </c>
      <c r="I64" s="78">
        <v>0.236018773688399</v>
      </c>
      <c r="J64" s="69">
        <v>1480.31259428571</v>
      </c>
      <c r="K64" s="69">
        <f t="shared" si="1"/>
        <v>5921.25037714284</v>
      </c>
      <c r="L64" s="79">
        <v>7378.83771428572</v>
      </c>
      <c r="M64" s="80">
        <f t="shared" si="2"/>
        <v>29515.3508571429</v>
      </c>
      <c r="N64" s="81">
        <v>0.219552347617116</v>
      </c>
      <c r="O64" s="80">
        <v>1620.04114285714</v>
      </c>
      <c r="P64" s="80">
        <f t="shared" si="3"/>
        <v>6480.16457142856</v>
      </c>
      <c r="Q64" s="89">
        <v>20104.3</v>
      </c>
      <c r="R64" s="89">
        <v>6145.7</v>
      </c>
      <c r="S64" s="96">
        <f t="shared" si="4"/>
        <v>-4983.74822857144</v>
      </c>
      <c r="T64" s="97">
        <f t="shared" si="12"/>
        <v>0.801349703126938</v>
      </c>
      <c r="U64" s="94">
        <f t="shared" si="5"/>
        <v>224.44962285716</v>
      </c>
      <c r="V64" s="94">
        <f t="shared" si="6"/>
        <v>-9411.05085714288</v>
      </c>
      <c r="W64" s="94">
        <f t="shared" si="7"/>
        <v>-334.46457142856</v>
      </c>
      <c r="X64" s="95"/>
      <c r="Y64" s="104"/>
      <c r="Z64" s="99"/>
      <c r="AA64" s="102"/>
      <c r="AB64" s="103"/>
      <c r="AC64" s="107">
        <f t="shared" si="13"/>
        <v>-149.512446857143</v>
      </c>
    </row>
    <row r="65" spans="1:29">
      <c r="A65" s="8">
        <v>63</v>
      </c>
      <c r="B65" s="8">
        <v>52</v>
      </c>
      <c r="C65" s="9" t="s">
        <v>101</v>
      </c>
      <c r="D65" s="9" t="s">
        <v>52</v>
      </c>
      <c r="E65" s="8" t="s">
        <v>34</v>
      </c>
      <c r="F65" s="8" t="s">
        <v>37</v>
      </c>
      <c r="G65" s="69">
        <v>8625.94377142856</v>
      </c>
      <c r="H65" s="69">
        <f t="shared" si="0"/>
        <v>34503.7750857142</v>
      </c>
      <c r="I65" s="78">
        <v>0.289216486959843</v>
      </c>
      <c r="J65" s="69">
        <v>2494.76515428571</v>
      </c>
      <c r="K65" s="69">
        <f t="shared" si="1"/>
        <v>9979.06061714284</v>
      </c>
      <c r="L65" s="79">
        <v>10148.1691428571</v>
      </c>
      <c r="M65" s="80">
        <f t="shared" si="2"/>
        <v>40592.6765714284</v>
      </c>
      <c r="N65" s="81">
        <v>0.269038592520784</v>
      </c>
      <c r="O65" s="80">
        <v>2730.24914285714</v>
      </c>
      <c r="P65" s="80">
        <f t="shared" si="3"/>
        <v>10920.9965714286</v>
      </c>
      <c r="Q65" s="89">
        <v>29508.54</v>
      </c>
      <c r="R65" s="89">
        <v>8163.49</v>
      </c>
      <c r="S65" s="96">
        <f t="shared" si="4"/>
        <v>-4995.23508571424</v>
      </c>
      <c r="T65" s="97">
        <f t="shared" si="12"/>
        <v>0.855226418752584</v>
      </c>
      <c r="U65" s="94">
        <f t="shared" si="5"/>
        <v>-1815.57061714284</v>
      </c>
      <c r="V65" s="94">
        <f t="shared" si="6"/>
        <v>-11084.1365714284</v>
      </c>
      <c r="W65" s="94">
        <f t="shared" si="7"/>
        <v>-2757.50657142856</v>
      </c>
      <c r="X65" s="95"/>
      <c r="Y65" s="104">
        <v>188</v>
      </c>
      <c r="Z65" s="99"/>
      <c r="AA65" s="102"/>
      <c r="AB65" s="103"/>
      <c r="AC65" s="107">
        <f t="shared" si="13"/>
        <v>-149.857052571427</v>
      </c>
    </row>
    <row r="66" spans="1:29">
      <c r="A66" s="8">
        <v>64</v>
      </c>
      <c r="B66" s="8">
        <v>716</v>
      </c>
      <c r="C66" s="9" t="s">
        <v>102</v>
      </c>
      <c r="D66" s="9" t="s">
        <v>36</v>
      </c>
      <c r="E66" s="8" t="s">
        <v>34</v>
      </c>
      <c r="F66" s="8" t="s">
        <v>42</v>
      </c>
      <c r="G66" s="69">
        <v>6156.414</v>
      </c>
      <c r="H66" s="69">
        <f t="shared" si="0"/>
        <v>24625.656</v>
      </c>
      <c r="I66" s="78">
        <v>0.296628339948733</v>
      </c>
      <c r="J66" s="69">
        <v>1826.16686485714</v>
      </c>
      <c r="K66" s="69">
        <f t="shared" si="1"/>
        <v>7304.66745942856</v>
      </c>
      <c r="L66" s="79">
        <v>7242.84</v>
      </c>
      <c r="M66" s="80">
        <f t="shared" si="2"/>
        <v>28971.36</v>
      </c>
      <c r="N66" s="81">
        <v>0.275933339487193</v>
      </c>
      <c r="O66" s="80">
        <v>1998.54102857142</v>
      </c>
      <c r="P66" s="80">
        <f t="shared" si="3"/>
        <v>7994.16411428568</v>
      </c>
      <c r="Q66" s="89">
        <v>19467.78</v>
      </c>
      <c r="R66" s="89">
        <v>5901.53</v>
      </c>
      <c r="S66" s="96">
        <f t="shared" si="4"/>
        <v>-5157.876</v>
      </c>
      <c r="T66" s="97">
        <f t="shared" si="12"/>
        <v>0.790548686296925</v>
      </c>
      <c r="U66" s="94">
        <f t="shared" si="5"/>
        <v>-1403.13745942856</v>
      </c>
      <c r="V66" s="94">
        <f t="shared" si="6"/>
        <v>-9503.58</v>
      </c>
      <c r="W66" s="94">
        <f t="shared" si="7"/>
        <v>-2092.63411428568</v>
      </c>
      <c r="X66" s="95"/>
      <c r="Y66" s="104">
        <v>188</v>
      </c>
      <c r="Z66" s="99"/>
      <c r="AA66" s="102"/>
      <c r="AB66" s="103"/>
      <c r="AC66" s="107">
        <f t="shared" si="13"/>
        <v>-154.73628</v>
      </c>
    </row>
    <row r="67" spans="1:29">
      <c r="A67" s="8">
        <v>65</v>
      </c>
      <c r="B67" s="8">
        <v>377</v>
      </c>
      <c r="C67" s="9" t="s">
        <v>103</v>
      </c>
      <c r="D67" s="9" t="s">
        <v>31</v>
      </c>
      <c r="E67" s="8"/>
      <c r="F67" s="8" t="s">
        <v>37</v>
      </c>
      <c r="G67" s="69">
        <v>10188.5274285714</v>
      </c>
      <c r="H67" s="69">
        <f t="shared" ref="H67:H88" si="14">G67*4</f>
        <v>40754.1097142856</v>
      </c>
      <c r="I67" s="78">
        <v>0.296290871923563</v>
      </c>
      <c r="J67" s="69">
        <v>3018.76767542857</v>
      </c>
      <c r="K67" s="69">
        <f t="shared" ref="K67:K88" si="15">J67*4</f>
        <v>12075.0707017143</v>
      </c>
      <c r="L67" s="79">
        <v>11986.5028571429</v>
      </c>
      <c r="M67" s="80">
        <f t="shared" ref="M67:M88" si="16">L67*4</f>
        <v>47946.0114285716</v>
      </c>
      <c r="N67" s="81">
        <v>0.275619415742849</v>
      </c>
      <c r="O67" s="80">
        <v>3303.71291428571</v>
      </c>
      <c r="P67" s="80">
        <f t="shared" ref="P67:P88" si="17">O67*4</f>
        <v>13214.8516571428</v>
      </c>
      <c r="Q67" s="89">
        <v>35462.68</v>
      </c>
      <c r="R67" s="89">
        <v>10828.16</v>
      </c>
      <c r="S67" s="96">
        <f t="shared" ref="S67:S87" si="18">Q67-H67</f>
        <v>-5291.4297142856</v>
      </c>
      <c r="T67" s="97">
        <f t="shared" si="12"/>
        <v>0.870162058467669</v>
      </c>
      <c r="U67" s="94">
        <f t="shared" ref="U67:U88" si="19">R67-K67</f>
        <v>-1246.91070171428</v>
      </c>
      <c r="V67" s="94">
        <f t="shared" ref="V67:V88" si="20">Q67-M67</f>
        <v>-12483.3314285716</v>
      </c>
      <c r="W67" s="94">
        <f t="shared" ref="W67:W88" si="21">R67-P67</f>
        <v>-2386.69165714284</v>
      </c>
      <c r="X67" s="95"/>
      <c r="Y67" s="104"/>
      <c r="Z67" s="99"/>
      <c r="AA67" s="102"/>
      <c r="AB67" s="103"/>
      <c r="AC67" s="107">
        <f t="shared" si="13"/>
        <v>-158.742891428568</v>
      </c>
    </row>
    <row r="68" spans="1:29">
      <c r="A68" s="8">
        <v>66</v>
      </c>
      <c r="B68" s="8">
        <v>746</v>
      </c>
      <c r="C68" s="9" t="s">
        <v>104</v>
      </c>
      <c r="D68" s="9" t="s">
        <v>36</v>
      </c>
      <c r="E68" s="8" t="s">
        <v>34</v>
      </c>
      <c r="F68" s="8" t="s">
        <v>37</v>
      </c>
      <c r="G68" s="69">
        <v>10270.8404571429</v>
      </c>
      <c r="H68" s="69">
        <f t="shared" si="14"/>
        <v>41083.3618285716</v>
      </c>
      <c r="I68" s="78">
        <v>0.309152578794665</v>
      </c>
      <c r="J68" s="69">
        <v>3175.25681371429</v>
      </c>
      <c r="K68" s="69">
        <f t="shared" si="15"/>
        <v>12701.0272548572</v>
      </c>
      <c r="L68" s="79">
        <v>12083.3417142857</v>
      </c>
      <c r="M68" s="80">
        <f t="shared" si="16"/>
        <v>48333.3668571428</v>
      </c>
      <c r="N68" s="81">
        <v>0.287583794227595</v>
      </c>
      <c r="O68" s="80">
        <v>3474.97325714286</v>
      </c>
      <c r="P68" s="80">
        <f t="shared" si="17"/>
        <v>13899.8930285714</v>
      </c>
      <c r="Q68" s="89">
        <v>35750.6</v>
      </c>
      <c r="R68" s="89">
        <v>10338.14</v>
      </c>
      <c r="S68" s="96">
        <f t="shared" si="18"/>
        <v>-5332.7618285716</v>
      </c>
      <c r="T68" s="97">
        <f t="shared" ref="T68:T88" si="22">Q68/H68</f>
        <v>0.870196556678502</v>
      </c>
      <c r="U68" s="94">
        <f t="shared" si="19"/>
        <v>-2362.88725485716</v>
      </c>
      <c r="V68" s="94">
        <f t="shared" si="20"/>
        <v>-12582.7668571428</v>
      </c>
      <c r="W68" s="94">
        <f t="shared" si="21"/>
        <v>-3561.75302857144</v>
      </c>
      <c r="X68" s="95"/>
      <c r="Y68" s="104"/>
      <c r="Z68" s="99"/>
      <c r="AA68" s="102"/>
      <c r="AB68" s="103"/>
      <c r="AC68" s="107">
        <f t="shared" si="13"/>
        <v>-159.982854857148</v>
      </c>
    </row>
    <row r="69" spans="1:29">
      <c r="A69" s="8">
        <v>67</v>
      </c>
      <c r="B69" s="8">
        <v>339</v>
      </c>
      <c r="C69" s="9" t="s">
        <v>105</v>
      </c>
      <c r="D69" s="9" t="s">
        <v>39</v>
      </c>
      <c r="E69" s="8"/>
      <c r="F69" s="8" t="s">
        <v>37</v>
      </c>
      <c r="G69" s="69">
        <v>5697.90141428571</v>
      </c>
      <c r="H69" s="69">
        <f t="shared" si="14"/>
        <v>22791.6056571428</v>
      </c>
      <c r="I69" s="78">
        <v>0.301988021710219</v>
      </c>
      <c r="J69" s="69">
        <v>1720.697976</v>
      </c>
      <c r="K69" s="69">
        <f t="shared" si="15"/>
        <v>6882.791904</v>
      </c>
      <c r="L69" s="79">
        <v>6703.41342857143</v>
      </c>
      <c r="M69" s="80">
        <f t="shared" si="16"/>
        <v>26813.6537142857</v>
      </c>
      <c r="N69" s="81">
        <v>0.280919089962994</v>
      </c>
      <c r="O69" s="80">
        <v>1883.1168</v>
      </c>
      <c r="P69" s="80">
        <f t="shared" si="17"/>
        <v>7532.4672</v>
      </c>
      <c r="Q69" s="89">
        <v>17357.51</v>
      </c>
      <c r="R69" s="89">
        <v>5423.24</v>
      </c>
      <c r="S69" s="96">
        <f t="shared" si="18"/>
        <v>-5434.09565714284</v>
      </c>
      <c r="T69" s="97">
        <f t="shared" si="22"/>
        <v>0.761574689432213</v>
      </c>
      <c r="U69" s="94">
        <f t="shared" si="19"/>
        <v>-1459.551904</v>
      </c>
      <c r="V69" s="94">
        <f t="shared" si="20"/>
        <v>-9456.14371428572</v>
      </c>
      <c r="W69" s="94">
        <f t="shared" si="21"/>
        <v>-2109.2272</v>
      </c>
      <c r="X69" s="95"/>
      <c r="Y69" s="104"/>
      <c r="Z69" s="99"/>
      <c r="AA69" s="102"/>
      <c r="AB69" s="103"/>
      <c r="AC69" s="107">
        <f t="shared" si="13"/>
        <v>-163.022869714285</v>
      </c>
    </row>
    <row r="70" spans="1:29">
      <c r="A70" s="8">
        <v>68</v>
      </c>
      <c r="B70" s="8">
        <v>748</v>
      </c>
      <c r="C70" s="9" t="s">
        <v>106</v>
      </c>
      <c r="D70" s="9" t="s">
        <v>36</v>
      </c>
      <c r="E70" s="8" t="s">
        <v>34</v>
      </c>
      <c r="F70" s="8" t="s">
        <v>42</v>
      </c>
      <c r="G70" s="69">
        <v>6147.48098571429</v>
      </c>
      <c r="H70" s="69">
        <f t="shared" si="14"/>
        <v>24589.9239428572</v>
      </c>
      <c r="I70" s="78">
        <v>0.2871132944816</v>
      </c>
      <c r="J70" s="69">
        <v>1765.02351857142</v>
      </c>
      <c r="K70" s="69">
        <f t="shared" si="15"/>
        <v>7060.09407428568</v>
      </c>
      <c r="L70" s="79">
        <v>7232.33057142857</v>
      </c>
      <c r="M70" s="80">
        <f t="shared" si="16"/>
        <v>28929.3222857143</v>
      </c>
      <c r="N70" s="81">
        <v>0.267082134401489</v>
      </c>
      <c r="O70" s="80">
        <v>1931.62628571428</v>
      </c>
      <c r="P70" s="80">
        <f t="shared" si="17"/>
        <v>7726.50514285712</v>
      </c>
      <c r="Q70" s="89">
        <v>18980.27</v>
      </c>
      <c r="R70" s="89">
        <v>5558.93</v>
      </c>
      <c r="S70" s="96">
        <f t="shared" si="18"/>
        <v>-5609.65394285716</v>
      </c>
      <c r="T70" s="97">
        <f t="shared" si="22"/>
        <v>0.771871846537912</v>
      </c>
      <c r="U70" s="94">
        <f t="shared" si="19"/>
        <v>-1501.16407428568</v>
      </c>
      <c r="V70" s="94">
        <f t="shared" si="20"/>
        <v>-9949.05228571428</v>
      </c>
      <c r="W70" s="94">
        <f t="shared" si="21"/>
        <v>-2167.57514285712</v>
      </c>
      <c r="X70" s="95"/>
      <c r="Y70" s="104"/>
      <c r="Z70" s="99"/>
      <c r="AA70" s="102"/>
      <c r="AB70" s="103"/>
      <c r="AC70" s="107">
        <f t="shared" si="13"/>
        <v>-168.289618285715</v>
      </c>
    </row>
    <row r="71" spans="1:29">
      <c r="A71" s="8">
        <v>69</v>
      </c>
      <c r="B71" s="8">
        <v>598</v>
      </c>
      <c r="C71" s="9" t="s">
        <v>107</v>
      </c>
      <c r="D71" s="9" t="s">
        <v>31</v>
      </c>
      <c r="E71" s="8"/>
      <c r="F71" s="8" t="s">
        <v>37</v>
      </c>
      <c r="G71" s="69">
        <v>9244.0696</v>
      </c>
      <c r="H71" s="69">
        <f t="shared" si="14"/>
        <v>36976.2784</v>
      </c>
      <c r="I71" s="78">
        <v>0.294688973906347</v>
      </c>
      <c r="J71" s="69">
        <v>2724.12538514286</v>
      </c>
      <c r="K71" s="69">
        <f t="shared" si="15"/>
        <v>10896.5015405714</v>
      </c>
      <c r="L71" s="79">
        <v>10875.376</v>
      </c>
      <c r="M71" s="80">
        <f t="shared" si="16"/>
        <v>43501.504</v>
      </c>
      <c r="N71" s="81">
        <v>0.274129278052416</v>
      </c>
      <c r="O71" s="80">
        <v>2981.25897142857</v>
      </c>
      <c r="P71" s="80">
        <f t="shared" si="17"/>
        <v>11925.0358857143</v>
      </c>
      <c r="Q71" s="89">
        <v>31176.35</v>
      </c>
      <c r="R71" s="89">
        <v>9700.6</v>
      </c>
      <c r="S71" s="96">
        <f t="shared" si="18"/>
        <v>-5799.9284</v>
      </c>
      <c r="T71" s="97">
        <f t="shared" si="22"/>
        <v>0.843144614575381</v>
      </c>
      <c r="U71" s="94">
        <f t="shared" si="19"/>
        <v>-1195.90154057144</v>
      </c>
      <c r="V71" s="94">
        <f t="shared" si="20"/>
        <v>-12325.154</v>
      </c>
      <c r="W71" s="94">
        <f t="shared" si="21"/>
        <v>-2224.43588571428</v>
      </c>
      <c r="X71" s="95"/>
      <c r="Y71" s="104"/>
      <c r="Z71" s="99"/>
      <c r="AA71" s="102"/>
      <c r="AB71" s="103"/>
      <c r="AC71" s="107">
        <f t="shared" si="13"/>
        <v>-173.997852</v>
      </c>
    </row>
    <row r="72" spans="1:29">
      <c r="A72" s="8">
        <v>70</v>
      </c>
      <c r="B72" s="8">
        <v>371</v>
      </c>
      <c r="C72" s="9" t="s">
        <v>108</v>
      </c>
      <c r="D72" s="9" t="s">
        <v>36</v>
      </c>
      <c r="E72" s="8"/>
      <c r="F72" s="8" t="s">
        <v>42</v>
      </c>
      <c r="G72" s="69">
        <v>5914.56908571429</v>
      </c>
      <c r="H72" s="69">
        <f t="shared" si="14"/>
        <v>23658.2763428572</v>
      </c>
      <c r="I72" s="78">
        <v>0.282694984353359</v>
      </c>
      <c r="J72" s="69">
        <v>1672.01901514286</v>
      </c>
      <c r="K72" s="69">
        <f t="shared" si="15"/>
        <v>6688.07606057144</v>
      </c>
      <c r="L72" s="79">
        <v>6958.31657142857</v>
      </c>
      <c r="M72" s="80">
        <f t="shared" si="16"/>
        <v>27833.2662857143</v>
      </c>
      <c r="N72" s="81">
        <v>0.262972078468241</v>
      </c>
      <c r="O72" s="80">
        <v>1829.84297142858</v>
      </c>
      <c r="P72" s="80">
        <f t="shared" si="17"/>
        <v>7319.37188571432</v>
      </c>
      <c r="Q72" s="89">
        <v>17195.15</v>
      </c>
      <c r="R72" s="89">
        <v>5633.07</v>
      </c>
      <c r="S72" s="96">
        <f t="shared" si="18"/>
        <v>-6463.12634285716</v>
      </c>
      <c r="T72" s="97">
        <f t="shared" si="22"/>
        <v>0.726813304181878</v>
      </c>
      <c r="U72" s="94">
        <f t="shared" si="19"/>
        <v>-1055.00606057144</v>
      </c>
      <c r="V72" s="94">
        <f t="shared" si="20"/>
        <v>-10638.1162857143</v>
      </c>
      <c r="W72" s="94">
        <f t="shared" si="21"/>
        <v>-1686.30188571432</v>
      </c>
      <c r="X72" s="95"/>
      <c r="Y72" s="104"/>
      <c r="Z72" s="99"/>
      <c r="AA72" s="102"/>
      <c r="AB72" s="103"/>
      <c r="AC72" s="107">
        <f t="shared" si="13"/>
        <v>-193.893790285715</v>
      </c>
    </row>
    <row r="73" spans="1:29">
      <c r="A73" s="8">
        <v>71</v>
      </c>
      <c r="B73" s="8">
        <v>732</v>
      </c>
      <c r="C73" s="9" t="s">
        <v>109</v>
      </c>
      <c r="D73" s="9" t="s">
        <v>36</v>
      </c>
      <c r="E73" s="8"/>
      <c r="F73" s="8" t="s">
        <v>42</v>
      </c>
      <c r="G73" s="69">
        <v>5512.15722857142</v>
      </c>
      <c r="H73" s="69">
        <f t="shared" si="14"/>
        <v>22048.6289142857</v>
      </c>
      <c r="I73" s="78">
        <v>0.267753774730342</v>
      </c>
      <c r="J73" s="69">
        <v>1475.90090485714</v>
      </c>
      <c r="K73" s="69">
        <f t="shared" si="15"/>
        <v>5903.60361942856</v>
      </c>
      <c r="L73" s="79">
        <v>6484.89085714285</v>
      </c>
      <c r="M73" s="80">
        <f t="shared" si="16"/>
        <v>25939.5634285714</v>
      </c>
      <c r="N73" s="81">
        <v>0.249073278818922</v>
      </c>
      <c r="O73" s="80">
        <v>1615.21302857142</v>
      </c>
      <c r="P73" s="80">
        <f t="shared" si="17"/>
        <v>6460.85211428568</v>
      </c>
      <c r="Q73" s="89">
        <v>15479.76</v>
      </c>
      <c r="R73" s="89">
        <v>5356.54</v>
      </c>
      <c r="S73" s="96">
        <f t="shared" si="18"/>
        <v>-6568.86891428568</v>
      </c>
      <c r="T73" s="97">
        <f t="shared" si="22"/>
        <v>0.702073587440641</v>
      </c>
      <c r="U73" s="94">
        <f t="shared" si="19"/>
        <v>-547.06361942856</v>
      </c>
      <c r="V73" s="94">
        <f t="shared" si="20"/>
        <v>-10459.8034285714</v>
      </c>
      <c r="W73" s="94">
        <f t="shared" si="21"/>
        <v>-1104.31211428568</v>
      </c>
      <c r="X73" s="95"/>
      <c r="Y73" s="104"/>
      <c r="Z73" s="99"/>
      <c r="AA73" s="102"/>
      <c r="AB73" s="103"/>
      <c r="AC73" s="107">
        <f t="shared" si="13"/>
        <v>-197.06606742857</v>
      </c>
    </row>
    <row r="74" spans="1:29">
      <c r="A74" s="8">
        <v>72</v>
      </c>
      <c r="B74" s="8">
        <v>570</v>
      </c>
      <c r="C74" s="9" t="s">
        <v>110</v>
      </c>
      <c r="D74" s="9" t="s">
        <v>39</v>
      </c>
      <c r="E74" s="8"/>
      <c r="F74" s="8" t="s">
        <v>42</v>
      </c>
      <c r="G74" s="69">
        <v>6316.57221428571</v>
      </c>
      <c r="H74" s="69">
        <f t="shared" si="14"/>
        <v>25266.2888571428</v>
      </c>
      <c r="I74" s="78">
        <v>0.245559329189065</v>
      </c>
      <c r="J74" s="69">
        <v>1551.09323571429</v>
      </c>
      <c r="K74" s="69">
        <f t="shared" si="15"/>
        <v>6204.37294285716</v>
      </c>
      <c r="L74" s="79">
        <v>7431.26142857143</v>
      </c>
      <c r="M74" s="80">
        <f t="shared" si="16"/>
        <v>29725.0457142857</v>
      </c>
      <c r="N74" s="81">
        <v>0.228427282966572</v>
      </c>
      <c r="O74" s="80">
        <v>1697.50285714286</v>
      </c>
      <c r="P74" s="80">
        <f t="shared" si="17"/>
        <v>6790.01142857144</v>
      </c>
      <c r="Q74" s="89">
        <v>18409.64</v>
      </c>
      <c r="R74" s="89">
        <v>5033.72</v>
      </c>
      <c r="S74" s="96">
        <f t="shared" si="18"/>
        <v>-6856.64885714284</v>
      </c>
      <c r="T74" s="97">
        <f t="shared" si="22"/>
        <v>0.728624615355633</v>
      </c>
      <c r="U74" s="94">
        <f t="shared" si="19"/>
        <v>-1170.65294285716</v>
      </c>
      <c r="V74" s="94">
        <f t="shared" si="20"/>
        <v>-11315.4057142857</v>
      </c>
      <c r="W74" s="94">
        <f t="shared" si="21"/>
        <v>-1756.29142857144</v>
      </c>
      <c r="X74" s="95"/>
      <c r="Y74" s="104"/>
      <c r="Z74" s="99"/>
      <c r="AA74" s="102"/>
      <c r="AB74" s="103"/>
      <c r="AC74" s="107">
        <f t="shared" si="13"/>
        <v>-205.699465714285</v>
      </c>
    </row>
    <row r="75" spans="1:29">
      <c r="A75" s="8">
        <v>73</v>
      </c>
      <c r="B75" s="8">
        <v>515</v>
      </c>
      <c r="C75" s="9" t="s">
        <v>111</v>
      </c>
      <c r="D75" s="9" t="s">
        <v>41</v>
      </c>
      <c r="E75" s="13" t="s">
        <v>34</v>
      </c>
      <c r="F75" s="8" t="s">
        <v>37</v>
      </c>
      <c r="G75" s="69">
        <v>9477.6904</v>
      </c>
      <c r="H75" s="69">
        <f t="shared" si="14"/>
        <v>37910.7616</v>
      </c>
      <c r="I75" s="78">
        <v>0.281320853925703</v>
      </c>
      <c r="J75" s="69">
        <v>2666.27195657143</v>
      </c>
      <c r="K75" s="69">
        <f t="shared" si="15"/>
        <v>10665.0878262857</v>
      </c>
      <c r="L75" s="79">
        <v>11150.224</v>
      </c>
      <c r="M75" s="80">
        <f t="shared" si="16"/>
        <v>44600.896</v>
      </c>
      <c r="N75" s="81">
        <v>0.261693817605305</v>
      </c>
      <c r="O75" s="80">
        <v>2917.94468571429</v>
      </c>
      <c r="P75" s="80">
        <f t="shared" si="17"/>
        <v>11671.7787428572</v>
      </c>
      <c r="Q75" s="89">
        <v>30871.95</v>
      </c>
      <c r="R75" s="89">
        <v>9539.88</v>
      </c>
      <c r="S75" s="96">
        <f t="shared" si="18"/>
        <v>-7038.8116</v>
      </c>
      <c r="T75" s="97">
        <f t="shared" si="22"/>
        <v>0.814332097195325</v>
      </c>
      <c r="U75" s="94">
        <f t="shared" si="19"/>
        <v>-1125.20782628572</v>
      </c>
      <c r="V75" s="94">
        <f t="shared" si="20"/>
        <v>-13728.946</v>
      </c>
      <c r="W75" s="94">
        <f t="shared" si="21"/>
        <v>-2131.89874285716</v>
      </c>
      <c r="X75" s="95"/>
      <c r="Y75" s="104"/>
      <c r="Z75" s="99"/>
      <c r="AA75" s="102"/>
      <c r="AB75" s="103"/>
      <c r="AC75" s="107">
        <f t="shared" si="13"/>
        <v>-211.164348</v>
      </c>
    </row>
    <row r="76" spans="1:29">
      <c r="A76" s="8">
        <v>74</v>
      </c>
      <c r="B76" s="8">
        <v>54</v>
      </c>
      <c r="C76" s="9" t="s">
        <v>112</v>
      </c>
      <c r="D76" s="9" t="s">
        <v>52</v>
      </c>
      <c r="E76" s="8" t="s">
        <v>34</v>
      </c>
      <c r="F76" s="8" t="s">
        <v>37</v>
      </c>
      <c r="G76" s="69">
        <v>9460.39702857143</v>
      </c>
      <c r="H76" s="69">
        <f t="shared" si="14"/>
        <v>37841.5881142857</v>
      </c>
      <c r="I76" s="78">
        <v>0.335709152116044</v>
      </c>
      <c r="J76" s="69">
        <v>3175.94186514286</v>
      </c>
      <c r="K76" s="69">
        <f t="shared" si="15"/>
        <v>12703.7674605714</v>
      </c>
      <c r="L76" s="79">
        <v>11129.8788571429</v>
      </c>
      <c r="M76" s="80">
        <f t="shared" si="16"/>
        <v>44519.5154285716</v>
      </c>
      <c r="N76" s="81">
        <v>0.312287583363762</v>
      </c>
      <c r="O76" s="80">
        <v>3475.72297142857</v>
      </c>
      <c r="P76" s="80">
        <f t="shared" si="17"/>
        <v>13902.8918857143</v>
      </c>
      <c r="Q76" s="89">
        <v>30029.86</v>
      </c>
      <c r="R76" s="89">
        <v>10105.12</v>
      </c>
      <c r="S76" s="96">
        <f t="shared" si="18"/>
        <v>-7811.72811428572</v>
      </c>
      <c r="T76" s="97">
        <f t="shared" si="22"/>
        <v>0.793567645980041</v>
      </c>
      <c r="U76" s="94">
        <f t="shared" si="19"/>
        <v>-2598.64746057144</v>
      </c>
      <c r="V76" s="94">
        <f t="shared" si="20"/>
        <v>-14489.6554285716</v>
      </c>
      <c r="W76" s="94">
        <f t="shared" si="21"/>
        <v>-3797.77188571428</v>
      </c>
      <c r="X76" s="95"/>
      <c r="Y76" s="104"/>
      <c r="Z76" s="99"/>
      <c r="AA76" s="102"/>
      <c r="AB76" s="103"/>
      <c r="AC76" s="107">
        <f t="shared" si="13"/>
        <v>-234.351843428572</v>
      </c>
    </row>
    <row r="77" spans="1:29">
      <c r="A77" s="8">
        <v>75</v>
      </c>
      <c r="B77" s="8">
        <v>726</v>
      </c>
      <c r="C77" s="9" t="s">
        <v>113</v>
      </c>
      <c r="D77" s="9" t="s">
        <v>39</v>
      </c>
      <c r="E77" s="8"/>
      <c r="F77" s="8" t="s">
        <v>32</v>
      </c>
      <c r="G77" s="69">
        <v>11307.1990714286</v>
      </c>
      <c r="H77" s="69">
        <f t="shared" si="14"/>
        <v>45228.7962857144</v>
      </c>
      <c r="I77" s="78">
        <v>0.27154483161224</v>
      </c>
      <c r="J77" s="69">
        <v>3070.41146785715</v>
      </c>
      <c r="K77" s="69">
        <f t="shared" si="15"/>
        <v>12281.6458714286</v>
      </c>
      <c r="L77" s="79">
        <v>13302.5871428571</v>
      </c>
      <c r="M77" s="80">
        <f t="shared" si="16"/>
        <v>53210.3485714284</v>
      </c>
      <c r="N77" s="81">
        <v>0.252599843360223</v>
      </c>
      <c r="O77" s="80">
        <v>3360.23142857143</v>
      </c>
      <c r="P77" s="80">
        <f t="shared" si="17"/>
        <v>13440.9257142857</v>
      </c>
      <c r="Q77" s="89">
        <v>37031.89</v>
      </c>
      <c r="R77" s="89">
        <v>11804.99</v>
      </c>
      <c r="S77" s="96">
        <f t="shared" si="18"/>
        <v>-8196.9062857144</v>
      </c>
      <c r="T77" s="97">
        <f t="shared" si="22"/>
        <v>0.818767976181948</v>
      </c>
      <c r="U77" s="94">
        <f t="shared" si="19"/>
        <v>-476.6558714286</v>
      </c>
      <c r="V77" s="94">
        <f t="shared" si="20"/>
        <v>-16178.4585714284</v>
      </c>
      <c r="W77" s="94">
        <f t="shared" si="21"/>
        <v>-1635.93571428572</v>
      </c>
      <c r="X77" s="95"/>
      <c r="Y77" s="104"/>
      <c r="Z77" s="99"/>
      <c r="AA77" s="102"/>
      <c r="AB77" s="103"/>
      <c r="AC77" s="107">
        <f t="shared" si="13"/>
        <v>-245.907188571432</v>
      </c>
    </row>
    <row r="78" spans="1:29">
      <c r="A78" s="8">
        <v>76</v>
      </c>
      <c r="B78" s="8">
        <v>308</v>
      </c>
      <c r="C78" s="9" t="s">
        <v>114</v>
      </c>
      <c r="D78" s="9" t="s">
        <v>41</v>
      </c>
      <c r="E78" s="13"/>
      <c r="F78" s="8" t="s">
        <v>32</v>
      </c>
      <c r="G78" s="69">
        <v>10834.2865142857</v>
      </c>
      <c r="H78" s="69">
        <f t="shared" si="14"/>
        <v>43337.1460571428</v>
      </c>
      <c r="I78" s="78">
        <v>0.291414362237336</v>
      </c>
      <c r="J78" s="69">
        <v>3157.26669485715</v>
      </c>
      <c r="K78" s="69">
        <f t="shared" si="15"/>
        <v>12629.0667794286</v>
      </c>
      <c r="L78" s="79">
        <v>12746.2194285714</v>
      </c>
      <c r="M78" s="80">
        <f t="shared" si="16"/>
        <v>50984.8777142856</v>
      </c>
      <c r="N78" s="81">
        <v>0.271083127662639</v>
      </c>
      <c r="O78" s="80">
        <v>3455.28502857143</v>
      </c>
      <c r="P78" s="80">
        <f t="shared" si="17"/>
        <v>13821.1401142857</v>
      </c>
      <c r="Q78" s="89">
        <v>34483.17</v>
      </c>
      <c r="R78" s="89">
        <v>11376.73</v>
      </c>
      <c r="S78" s="96">
        <f t="shared" si="18"/>
        <v>-8853.97605714281</v>
      </c>
      <c r="T78" s="97">
        <f t="shared" si="22"/>
        <v>0.795695451530928</v>
      </c>
      <c r="U78" s="94">
        <f t="shared" si="19"/>
        <v>-1252.3367794286</v>
      </c>
      <c r="V78" s="94">
        <f t="shared" si="20"/>
        <v>-16501.7077142856</v>
      </c>
      <c r="W78" s="94">
        <f t="shared" si="21"/>
        <v>-2444.41011428572</v>
      </c>
      <c r="X78" s="95"/>
      <c r="Y78" s="104"/>
      <c r="Z78" s="99"/>
      <c r="AA78" s="102"/>
      <c r="AB78" s="103"/>
      <c r="AC78" s="107">
        <f t="shared" si="13"/>
        <v>-265.619281714284</v>
      </c>
    </row>
    <row r="79" spans="1:29">
      <c r="A79" s="8">
        <v>77</v>
      </c>
      <c r="B79" s="8">
        <v>754</v>
      </c>
      <c r="C79" s="9" t="s">
        <v>115</v>
      </c>
      <c r="D79" s="9" t="s">
        <v>52</v>
      </c>
      <c r="E79" s="8"/>
      <c r="F79" s="8" t="s">
        <v>42</v>
      </c>
      <c r="G79" s="69">
        <v>7987.195425</v>
      </c>
      <c r="H79" s="69">
        <f t="shared" si="14"/>
        <v>31948.7817</v>
      </c>
      <c r="I79" s="78">
        <v>0.272703952535559</v>
      </c>
      <c r="J79" s="69">
        <v>2178.13976207143</v>
      </c>
      <c r="K79" s="69">
        <f t="shared" si="15"/>
        <v>8712.55904828572</v>
      </c>
      <c r="L79" s="79">
        <v>9396.7005</v>
      </c>
      <c r="M79" s="80">
        <f t="shared" si="16"/>
        <v>37586.802</v>
      </c>
      <c r="N79" s="81">
        <v>0.253678095381915</v>
      </c>
      <c r="O79" s="80">
        <v>2383.73708571429</v>
      </c>
      <c r="P79" s="80">
        <f t="shared" si="17"/>
        <v>9534.94834285716</v>
      </c>
      <c r="Q79" s="89">
        <v>22875.4</v>
      </c>
      <c r="R79" s="89">
        <v>7184.48</v>
      </c>
      <c r="S79" s="96">
        <f t="shared" si="18"/>
        <v>-9073.3817</v>
      </c>
      <c r="T79" s="97">
        <f t="shared" si="22"/>
        <v>0.71600226308473</v>
      </c>
      <c r="U79" s="94">
        <f t="shared" si="19"/>
        <v>-1528.07904828572</v>
      </c>
      <c r="V79" s="94">
        <f t="shared" si="20"/>
        <v>-14711.402</v>
      </c>
      <c r="W79" s="94">
        <f t="shared" si="21"/>
        <v>-2350.46834285716</v>
      </c>
      <c r="X79" s="95"/>
      <c r="Y79" s="104"/>
      <c r="Z79" s="99"/>
      <c r="AA79" s="102"/>
      <c r="AB79" s="103"/>
      <c r="AC79" s="107">
        <f t="shared" si="13"/>
        <v>-272.201451</v>
      </c>
    </row>
    <row r="80" spans="1:29">
      <c r="A80" s="8">
        <v>78</v>
      </c>
      <c r="B80" s="8">
        <v>517</v>
      </c>
      <c r="C80" s="9" t="s">
        <v>116</v>
      </c>
      <c r="D80" s="9" t="s">
        <v>41</v>
      </c>
      <c r="E80" s="13" t="s">
        <v>34</v>
      </c>
      <c r="F80" s="8" t="s">
        <v>32</v>
      </c>
      <c r="G80" s="69">
        <v>19580.2827071429</v>
      </c>
      <c r="H80" s="69">
        <f t="shared" si="14"/>
        <v>78321.1308285716</v>
      </c>
      <c r="I80" s="78">
        <v>0.244505692167375</v>
      </c>
      <c r="J80" s="69">
        <v>4787.49057614286</v>
      </c>
      <c r="K80" s="69">
        <f t="shared" si="15"/>
        <v>19149.9623045714</v>
      </c>
      <c r="L80" s="79">
        <v>23035.6267142858</v>
      </c>
      <c r="M80" s="80">
        <f t="shared" si="16"/>
        <v>92142.5068571432</v>
      </c>
      <c r="N80" s="81">
        <v>0.227447155504535</v>
      </c>
      <c r="O80" s="80">
        <v>5239.38777142857</v>
      </c>
      <c r="P80" s="80">
        <f t="shared" si="17"/>
        <v>20957.5510857143</v>
      </c>
      <c r="Q80" s="89">
        <v>69163.41</v>
      </c>
      <c r="R80" s="89">
        <v>18178.53</v>
      </c>
      <c r="S80" s="96">
        <f t="shared" si="18"/>
        <v>-9157.72082857159</v>
      </c>
      <c r="T80" s="97">
        <f t="shared" si="22"/>
        <v>0.883074711362175</v>
      </c>
      <c r="U80" s="94">
        <f t="shared" si="19"/>
        <v>-971.432304571441</v>
      </c>
      <c r="V80" s="94">
        <f t="shared" si="20"/>
        <v>-22979.0968571432</v>
      </c>
      <c r="W80" s="94">
        <f t="shared" si="21"/>
        <v>-2779.02108571428</v>
      </c>
      <c r="X80" s="95"/>
      <c r="Y80" s="104"/>
      <c r="Z80" s="99"/>
      <c r="AA80" s="102"/>
      <c r="AB80" s="103"/>
      <c r="AC80" s="107">
        <f t="shared" si="13"/>
        <v>-274.731624857148</v>
      </c>
    </row>
    <row r="81" spans="1:29">
      <c r="A81" s="8">
        <v>79</v>
      </c>
      <c r="B81" s="8">
        <v>399</v>
      </c>
      <c r="C81" s="9" t="s">
        <v>117</v>
      </c>
      <c r="D81" s="9" t="s">
        <v>31</v>
      </c>
      <c r="E81" s="8"/>
      <c r="F81" s="8" t="s">
        <v>37</v>
      </c>
      <c r="G81" s="69">
        <v>11862.7948928571</v>
      </c>
      <c r="H81" s="69">
        <f t="shared" si="14"/>
        <v>47451.1795714284</v>
      </c>
      <c r="I81" s="78">
        <v>0.219377613918536</v>
      </c>
      <c r="J81" s="69">
        <v>2602.431638</v>
      </c>
      <c r="K81" s="69">
        <f t="shared" si="15"/>
        <v>10409.726552</v>
      </c>
      <c r="L81" s="79">
        <v>13956.2292857143</v>
      </c>
      <c r="M81" s="80">
        <f t="shared" si="16"/>
        <v>55824.9171428572</v>
      </c>
      <c r="N81" s="81">
        <v>0.204072198993987</v>
      </c>
      <c r="O81" s="80">
        <v>2848.0784</v>
      </c>
      <c r="P81" s="80">
        <f t="shared" si="17"/>
        <v>11392.3136</v>
      </c>
      <c r="Q81" s="89">
        <v>38025.44</v>
      </c>
      <c r="R81" s="89">
        <v>9652.12</v>
      </c>
      <c r="S81" s="96">
        <f t="shared" si="18"/>
        <v>-9425.7395714284</v>
      </c>
      <c r="T81" s="97">
        <f t="shared" si="22"/>
        <v>0.801359214743233</v>
      </c>
      <c r="U81" s="94">
        <f t="shared" si="19"/>
        <v>-757.606551999999</v>
      </c>
      <c r="V81" s="94">
        <f t="shared" si="20"/>
        <v>-17799.4771428572</v>
      </c>
      <c r="W81" s="94">
        <f t="shared" si="21"/>
        <v>-1740.1936</v>
      </c>
      <c r="X81" s="95"/>
      <c r="Y81" s="104">
        <v>188</v>
      </c>
      <c r="Z81" s="99"/>
      <c r="AA81" s="102"/>
      <c r="AB81" s="103"/>
      <c r="AC81" s="107">
        <f t="shared" si="13"/>
        <v>-282.772187142852</v>
      </c>
    </row>
    <row r="82" spans="1:29">
      <c r="A82" s="8">
        <v>80</v>
      </c>
      <c r="B82" s="8">
        <v>709</v>
      </c>
      <c r="C82" s="9" t="s">
        <v>118</v>
      </c>
      <c r="D82" s="9" t="s">
        <v>39</v>
      </c>
      <c r="E82" s="8"/>
      <c r="F82" s="8" t="s">
        <v>37</v>
      </c>
      <c r="G82" s="69">
        <v>9091.87977142857</v>
      </c>
      <c r="H82" s="69">
        <f t="shared" si="14"/>
        <v>36367.5190857143</v>
      </c>
      <c r="I82" s="78">
        <v>0.270455842367496</v>
      </c>
      <c r="J82" s="69">
        <v>2458.95200228571</v>
      </c>
      <c r="K82" s="69">
        <f t="shared" si="15"/>
        <v>9835.80800914284</v>
      </c>
      <c r="L82" s="79">
        <v>10696.3291428571</v>
      </c>
      <c r="M82" s="80">
        <f t="shared" si="16"/>
        <v>42785.3165714284</v>
      </c>
      <c r="N82" s="81">
        <v>0.251586830109299</v>
      </c>
      <c r="O82" s="80">
        <v>2691.05554285714</v>
      </c>
      <c r="P82" s="80">
        <f t="shared" si="17"/>
        <v>10764.2221714286</v>
      </c>
      <c r="Q82" s="89">
        <v>26570.52</v>
      </c>
      <c r="R82" s="89">
        <v>6963.54</v>
      </c>
      <c r="S82" s="96">
        <f t="shared" si="18"/>
        <v>-9796.99908571428</v>
      </c>
      <c r="T82" s="97">
        <f t="shared" si="22"/>
        <v>0.730611289083981</v>
      </c>
      <c r="U82" s="94">
        <f t="shared" si="19"/>
        <v>-2872.26800914284</v>
      </c>
      <c r="V82" s="94">
        <f t="shared" si="20"/>
        <v>-16214.7965714284</v>
      </c>
      <c r="W82" s="94">
        <f t="shared" si="21"/>
        <v>-3800.68217142856</v>
      </c>
      <c r="X82" s="95"/>
      <c r="Y82" s="104"/>
      <c r="Z82" s="99"/>
      <c r="AA82" s="102"/>
      <c r="AB82" s="103"/>
      <c r="AC82" s="107">
        <f t="shared" si="13"/>
        <v>-293.909972571428</v>
      </c>
    </row>
    <row r="83" spans="1:29">
      <c r="A83" s="8">
        <v>81</v>
      </c>
      <c r="B83" s="8">
        <v>541</v>
      </c>
      <c r="C83" s="9" t="s">
        <v>119</v>
      </c>
      <c r="D83" s="9" t="s">
        <v>31</v>
      </c>
      <c r="E83" s="8"/>
      <c r="F83" s="8" t="s">
        <v>32</v>
      </c>
      <c r="G83" s="69">
        <v>12365.4101535714</v>
      </c>
      <c r="H83" s="69">
        <f t="shared" si="14"/>
        <v>49461.6406142856</v>
      </c>
      <c r="I83" s="78">
        <v>0.283382691976636</v>
      </c>
      <c r="J83" s="69">
        <v>3504.14321671429</v>
      </c>
      <c r="K83" s="69">
        <f t="shared" si="15"/>
        <v>14016.5728668572</v>
      </c>
      <c r="L83" s="79">
        <v>14547.5413571428</v>
      </c>
      <c r="M83" s="80">
        <f t="shared" si="16"/>
        <v>58190.1654285712</v>
      </c>
      <c r="N83" s="81">
        <v>0.263611806489894</v>
      </c>
      <c r="O83" s="80">
        <v>3834.90365714286</v>
      </c>
      <c r="P83" s="80">
        <f t="shared" si="17"/>
        <v>15339.6146285714</v>
      </c>
      <c r="Q83" s="89">
        <v>38241.54</v>
      </c>
      <c r="R83" s="89">
        <v>12252.8</v>
      </c>
      <c r="S83" s="96">
        <f t="shared" si="18"/>
        <v>-11220.1006142856</v>
      </c>
      <c r="T83" s="97">
        <f t="shared" si="22"/>
        <v>0.773155510514041</v>
      </c>
      <c r="U83" s="94">
        <f t="shared" si="19"/>
        <v>-1763.77286685716</v>
      </c>
      <c r="V83" s="94">
        <f t="shared" si="20"/>
        <v>-19948.6254285712</v>
      </c>
      <c r="W83" s="94">
        <f t="shared" si="21"/>
        <v>-3086.81462857144</v>
      </c>
      <c r="X83" s="95"/>
      <c r="Y83" s="104"/>
      <c r="Z83" s="99"/>
      <c r="AA83" s="102"/>
      <c r="AB83" s="103"/>
      <c r="AC83" s="107">
        <f t="shared" si="13"/>
        <v>-336.603018428568</v>
      </c>
    </row>
    <row r="84" spans="1:29">
      <c r="A84" s="8">
        <v>82</v>
      </c>
      <c r="B84" s="8">
        <v>717</v>
      </c>
      <c r="C84" s="9" t="s">
        <v>120</v>
      </c>
      <c r="D84" s="9" t="s">
        <v>36</v>
      </c>
      <c r="E84" s="8"/>
      <c r="F84" s="8" t="s">
        <v>42</v>
      </c>
      <c r="G84" s="69">
        <v>7842.22901785714</v>
      </c>
      <c r="H84" s="69">
        <f t="shared" si="14"/>
        <v>31368.9160714286</v>
      </c>
      <c r="I84" s="78">
        <v>0.301738523935746</v>
      </c>
      <c r="J84" s="69">
        <v>2366.30260821429</v>
      </c>
      <c r="K84" s="69">
        <f t="shared" si="15"/>
        <v>9465.21043285716</v>
      </c>
      <c r="L84" s="79">
        <v>9226.15178571428</v>
      </c>
      <c r="M84" s="80">
        <f t="shared" si="16"/>
        <v>36904.6071428571</v>
      </c>
      <c r="N84" s="81">
        <v>0.280686999009997</v>
      </c>
      <c r="O84" s="80">
        <v>2589.66085714286</v>
      </c>
      <c r="P84" s="80">
        <f t="shared" si="17"/>
        <v>10358.6434285714</v>
      </c>
      <c r="Q84" s="89">
        <v>19478.96</v>
      </c>
      <c r="R84" s="89">
        <v>5407.21</v>
      </c>
      <c r="S84" s="96">
        <f t="shared" si="18"/>
        <v>-11889.9560714286</v>
      </c>
      <c r="T84" s="97">
        <f t="shared" si="22"/>
        <v>0.620963757741754</v>
      </c>
      <c r="U84" s="94">
        <f t="shared" si="19"/>
        <v>-4058.00043285716</v>
      </c>
      <c r="V84" s="94">
        <f t="shared" si="20"/>
        <v>-17425.6471428571</v>
      </c>
      <c r="W84" s="94">
        <f t="shared" si="21"/>
        <v>-4951.43342857144</v>
      </c>
      <c r="X84" s="95"/>
      <c r="Y84" s="104"/>
      <c r="Z84" s="99"/>
      <c r="AA84" s="102"/>
      <c r="AB84" s="103"/>
      <c r="AC84" s="107">
        <f>S84*0.05</f>
        <v>-594.49780357143</v>
      </c>
    </row>
    <row r="85" s="48" customFormat="1" spans="1:29">
      <c r="A85" s="8">
        <v>83</v>
      </c>
      <c r="B85" s="8">
        <v>585</v>
      </c>
      <c r="C85" s="9" t="s">
        <v>121</v>
      </c>
      <c r="D85" s="9" t="s">
        <v>39</v>
      </c>
      <c r="E85" s="8"/>
      <c r="F85" s="8" t="s">
        <v>32</v>
      </c>
      <c r="G85" s="90">
        <v>14832.0637071428</v>
      </c>
      <c r="H85" s="90">
        <f t="shared" si="14"/>
        <v>59328.2548285712</v>
      </c>
      <c r="I85" s="112">
        <v>0.261634459865856</v>
      </c>
      <c r="J85" s="90">
        <v>3880.57897671428</v>
      </c>
      <c r="K85" s="90">
        <f t="shared" si="15"/>
        <v>15522.3159068571</v>
      </c>
      <c r="L85" s="113">
        <v>17449.4867142857</v>
      </c>
      <c r="M85" s="114">
        <f t="shared" si="16"/>
        <v>69797.9468571428</v>
      </c>
      <c r="N85" s="115">
        <v>0.243380892898471</v>
      </c>
      <c r="O85" s="114">
        <v>4246.87165714286</v>
      </c>
      <c r="P85" s="114">
        <f t="shared" si="17"/>
        <v>16987.4866285714</v>
      </c>
      <c r="Q85" s="120">
        <v>45139.75</v>
      </c>
      <c r="R85" s="120">
        <v>13401.74</v>
      </c>
      <c r="S85" s="96">
        <f t="shared" si="18"/>
        <v>-14188.5048285712</v>
      </c>
      <c r="T85" s="97">
        <f t="shared" si="22"/>
        <v>0.760847426414803</v>
      </c>
      <c r="U85" s="94">
        <f t="shared" si="19"/>
        <v>-2120.57590685712</v>
      </c>
      <c r="V85" s="94">
        <f t="shared" si="20"/>
        <v>-24658.1968571428</v>
      </c>
      <c r="W85" s="94">
        <f t="shared" si="21"/>
        <v>-3585.74662857144</v>
      </c>
      <c r="X85" s="95"/>
      <c r="Y85" s="104"/>
      <c r="Z85" s="99"/>
      <c r="AA85" s="102"/>
      <c r="AB85" s="103"/>
      <c r="AC85" s="107">
        <f>S85*0.03</f>
        <v>-425.655144857136</v>
      </c>
    </row>
    <row r="86" spans="1:29">
      <c r="A86" s="8">
        <v>84</v>
      </c>
      <c r="B86" s="8">
        <v>391</v>
      </c>
      <c r="C86" s="9" t="s">
        <v>122</v>
      </c>
      <c r="D86" s="9" t="s">
        <v>41</v>
      </c>
      <c r="E86" s="13"/>
      <c r="F86" s="8" t="s">
        <v>37</v>
      </c>
      <c r="G86" s="69">
        <v>9974.15062857143</v>
      </c>
      <c r="H86" s="69">
        <f t="shared" si="14"/>
        <v>39896.6025142857</v>
      </c>
      <c r="I86" s="78">
        <v>0.316790500674554</v>
      </c>
      <c r="J86" s="69">
        <v>3159.71617142857</v>
      </c>
      <c r="K86" s="69">
        <f t="shared" si="15"/>
        <v>12638.8646857143</v>
      </c>
      <c r="L86" s="79">
        <v>11734.2948571429</v>
      </c>
      <c r="M86" s="80">
        <f t="shared" si="16"/>
        <v>46937.1794285716</v>
      </c>
      <c r="N86" s="81">
        <v>0.294688837836795</v>
      </c>
      <c r="O86" s="80">
        <v>3457.96571428571</v>
      </c>
      <c r="P86" s="80">
        <f t="shared" si="17"/>
        <v>13831.8628571428</v>
      </c>
      <c r="Q86" s="89">
        <v>24719.5</v>
      </c>
      <c r="R86" s="89">
        <v>8041.63</v>
      </c>
      <c r="S86" s="96">
        <f t="shared" si="18"/>
        <v>-15177.1025142857</v>
      </c>
      <c r="T86" s="97">
        <f t="shared" si="22"/>
        <v>0.619589098874991</v>
      </c>
      <c r="U86" s="94">
        <f t="shared" si="19"/>
        <v>-4597.23468571428</v>
      </c>
      <c r="V86" s="94">
        <f t="shared" si="20"/>
        <v>-22217.6794285716</v>
      </c>
      <c r="W86" s="94">
        <f t="shared" si="21"/>
        <v>-5790.23285714284</v>
      </c>
      <c r="X86" s="95"/>
      <c r="Y86" s="104"/>
      <c r="Z86" s="99"/>
      <c r="AA86" s="102"/>
      <c r="AB86" s="103"/>
      <c r="AC86" s="107">
        <f>S86*0.05</f>
        <v>-758.855125714285</v>
      </c>
    </row>
    <row r="87" spans="1:29">
      <c r="A87" s="8">
        <v>85</v>
      </c>
      <c r="B87" s="8">
        <v>307</v>
      </c>
      <c r="C87" s="9" t="s">
        <v>123</v>
      </c>
      <c r="D87" s="9" t="s">
        <v>124</v>
      </c>
      <c r="E87" s="8" t="s">
        <v>34</v>
      </c>
      <c r="F87" s="8" t="s">
        <v>125</v>
      </c>
      <c r="G87" s="69">
        <v>86514.531275</v>
      </c>
      <c r="H87" s="69">
        <f t="shared" si="14"/>
        <v>346058.1251</v>
      </c>
      <c r="I87" s="78">
        <v>0.259692601011222</v>
      </c>
      <c r="J87" s="69">
        <v>22467.1836520715</v>
      </c>
      <c r="K87" s="69">
        <f t="shared" si="15"/>
        <v>89868.734608286</v>
      </c>
      <c r="L87" s="79">
        <v>101781.8015</v>
      </c>
      <c r="M87" s="80">
        <f t="shared" si="16"/>
        <v>407127.206</v>
      </c>
      <c r="N87" s="81">
        <v>0.241574512568579</v>
      </c>
      <c r="O87" s="80">
        <v>24587.8890857143</v>
      </c>
      <c r="P87" s="80">
        <f t="shared" si="17"/>
        <v>98351.5563428572</v>
      </c>
      <c r="Q87" s="89">
        <v>298496.33</v>
      </c>
      <c r="R87" s="89">
        <v>74447.29</v>
      </c>
      <c r="S87" s="96">
        <f t="shared" si="18"/>
        <v>-47561.7951</v>
      </c>
      <c r="T87" s="97">
        <f t="shared" si="22"/>
        <v>0.862561253008418</v>
      </c>
      <c r="U87" s="94">
        <f t="shared" si="19"/>
        <v>-15421.444608286</v>
      </c>
      <c r="V87" s="94">
        <f t="shared" si="20"/>
        <v>-108630.876</v>
      </c>
      <c r="W87" s="94">
        <f t="shared" si="21"/>
        <v>-23904.2663428572</v>
      </c>
      <c r="X87" s="95"/>
      <c r="Y87" s="104"/>
      <c r="Z87" s="99"/>
      <c r="AA87" s="102"/>
      <c r="AB87" s="103"/>
      <c r="AC87" s="107">
        <v>-800</v>
      </c>
    </row>
    <row r="88" s="49" customFormat="1" ht="21" customHeight="1" spans="1:29">
      <c r="A88" s="108" t="s">
        <v>126</v>
      </c>
      <c r="B88" s="109"/>
      <c r="C88" s="109"/>
      <c r="D88" s="109"/>
      <c r="E88" s="110"/>
      <c r="F88" s="110"/>
      <c r="G88" s="111">
        <v>856772.986271429</v>
      </c>
      <c r="H88" s="111">
        <f t="shared" si="14"/>
        <v>3427091.94508572</v>
      </c>
      <c r="I88" s="116">
        <v>0.273914697047476</v>
      </c>
      <c r="J88" s="111">
        <v>234682.712973</v>
      </c>
      <c r="K88" s="111">
        <f t="shared" si="15"/>
        <v>938730.851892</v>
      </c>
      <c r="L88" s="117">
        <v>1007968.21914286</v>
      </c>
      <c r="M88" s="118">
        <f t="shared" si="16"/>
        <v>4031872.87657144</v>
      </c>
      <c r="N88" s="119">
        <v>0.25480436934649</v>
      </c>
      <c r="O88" s="118">
        <v>256834.7064</v>
      </c>
      <c r="P88" s="118">
        <f t="shared" si="17"/>
        <v>1027338.8256</v>
      </c>
      <c r="Q88" s="121">
        <f>SUM(Q3:Q87)</f>
        <v>3244606.55</v>
      </c>
      <c r="R88" s="121">
        <f>SUM(R3:R87)</f>
        <v>928098.62</v>
      </c>
      <c r="S88" s="94">
        <f>SUM(S3:S87)</f>
        <v>-182485.395085714</v>
      </c>
      <c r="T88" s="122">
        <f t="shared" si="22"/>
        <v>0.946752115785106</v>
      </c>
      <c r="U88" s="94">
        <f t="shared" si="19"/>
        <v>-10632.2318919997</v>
      </c>
      <c r="V88" s="94">
        <f t="shared" si="20"/>
        <v>-787266.326571441</v>
      </c>
      <c r="W88" s="94">
        <f t="shared" si="21"/>
        <v>-99240.2055999998</v>
      </c>
      <c r="X88" s="123"/>
      <c r="Y88" s="124">
        <v>9372</v>
      </c>
      <c r="Z88" s="125"/>
      <c r="AA88" s="126"/>
      <c r="AB88" s="127">
        <v>15646</v>
      </c>
      <c r="AC88" s="107">
        <v>8476.8</v>
      </c>
    </row>
  </sheetData>
  <sortState ref="A3:W88">
    <sortCondition ref="S3" descending="1"/>
  </sortState>
  <mergeCells count="5">
    <mergeCell ref="A1:P1"/>
    <mergeCell ref="Q1:R1"/>
    <mergeCell ref="S1:X1"/>
    <mergeCell ref="Y1:AB1"/>
    <mergeCell ref="AC1:AC2"/>
  </mergeCells>
  <pageMargins left="0.118055555555556" right="0.0777777777777778" top="0.235416666666667" bottom="0.196527777777778" header="0.15625" footer="0.0777777777777778"/>
  <pageSetup paperSize="9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9"/>
  <sheetViews>
    <sheetView workbookViewId="0">
      <selection activeCell="K3" sqref="K3"/>
    </sheetView>
  </sheetViews>
  <sheetFormatPr defaultColWidth="9" defaultRowHeight="30" customHeight="1"/>
  <cols>
    <col min="1" max="1" width="4.75" customWidth="1"/>
    <col min="2" max="2" width="8" customWidth="1"/>
    <col min="3" max="3" width="7.25" customWidth="1"/>
    <col min="4" max="4" width="8.25" customWidth="1"/>
    <col min="5" max="5" width="6.5" customWidth="1"/>
    <col min="7" max="7" width="10.125" customWidth="1"/>
    <col min="8" max="8" width="10.5" style="22" customWidth="1"/>
    <col min="9" max="9" width="11.625" customWidth="1"/>
    <col min="10" max="10" width="10.25" customWidth="1"/>
    <col min="11" max="11" width="11.5" style="22" customWidth="1"/>
    <col min="12" max="12" width="11" customWidth="1"/>
    <col min="13" max="13" width="12.5" style="22" customWidth="1"/>
  </cols>
  <sheetData>
    <row r="1" customHeight="1" spans="1:14">
      <c r="A1" s="23" t="s">
        <v>127</v>
      </c>
      <c r="B1" s="23"/>
      <c r="C1" s="23"/>
      <c r="D1" s="23"/>
      <c r="E1" s="23"/>
      <c r="F1" s="24"/>
      <c r="G1" s="23"/>
      <c r="H1" s="25"/>
      <c r="I1" s="35"/>
      <c r="J1" s="35"/>
      <c r="K1" s="36"/>
      <c r="L1" s="23"/>
      <c r="M1" s="25"/>
      <c r="N1" s="23"/>
    </row>
    <row r="2" ht="39" customHeight="1" spans="1:14">
      <c r="A2" s="26" t="s">
        <v>5</v>
      </c>
      <c r="B2" s="26" t="s">
        <v>128</v>
      </c>
      <c r="C2" s="26" t="s">
        <v>129</v>
      </c>
      <c r="D2" s="27" t="s">
        <v>130</v>
      </c>
      <c r="E2" s="27" t="s">
        <v>131</v>
      </c>
      <c r="F2" s="28" t="s">
        <v>132</v>
      </c>
      <c r="G2" s="29" t="s">
        <v>133</v>
      </c>
      <c r="H2" s="30" t="s">
        <v>134</v>
      </c>
      <c r="I2" s="37" t="s">
        <v>135</v>
      </c>
      <c r="J2" s="38" t="s">
        <v>136</v>
      </c>
      <c r="K2" s="39" t="s">
        <v>137</v>
      </c>
      <c r="L2" s="27" t="s">
        <v>138</v>
      </c>
      <c r="M2" s="30" t="s">
        <v>139</v>
      </c>
      <c r="N2" s="26" t="s">
        <v>140</v>
      </c>
    </row>
    <row r="3" customHeight="1" spans="1:14">
      <c r="A3" s="31">
        <v>1</v>
      </c>
      <c r="B3" s="32" t="s">
        <v>141</v>
      </c>
      <c r="C3" s="32" t="s">
        <v>142</v>
      </c>
      <c r="D3" s="31">
        <v>20</v>
      </c>
      <c r="E3" s="31">
        <v>7</v>
      </c>
      <c r="F3" s="33">
        <f t="shared" ref="F3:F9" si="0">E3/D3</f>
        <v>0.35</v>
      </c>
      <c r="G3" s="31">
        <v>6</v>
      </c>
      <c r="H3" s="34">
        <f t="shared" ref="H3:H8" si="1">G3*2</f>
        <v>12</v>
      </c>
      <c r="I3" s="40">
        <f t="shared" ref="I3:I8" si="2">E3-D3</f>
        <v>-13</v>
      </c>
      <c r="J3" s="41">
        <v>-14</v>
      </c>
      <c r="K3" s="42">
        <f t="shared" ref="K3:K8" si="3">H3+J3</f>
        <v>-2</v>
      </c>
      <c r="L3" s="40">
        <v>1</v>
      </c>
      <c r="M3" s="43">
        <f t="shared" ref="M3:M8" si="4">L3*100</f>
        <v>100</v>
      </c>
      <c r="N3" s="31"/>
    </row>
    <row r="4" customHeight="1" spans="1:14">
      <c r="A4" s="31">
        <v>2</v>
      </c>
      <c r="B4" s="32" t="s">
        <v>143</v>
      </c>
      <c r="C4" s="32" t="s">
        <v>144</v>
      </c>
      <c r="D4" s="31">
        <v>19</v>
      </c>
      <c r="E4" s="31">
        <v>9</v>
      </c>
      <c r="F4" s="33">
        <f t="shared" si="0"/>
        <v>0.473684210526316</v>
      </c>
      <c r="G4" s="31">
        <v>6</v>
      </c>
      <c r="H4" s="34">
        <f t="shared" si="1"/>
        <v>12</v>
      </c>
      <c r="I4" s="40">
        <f t="shared" si="2"/>
        <v>-10</v>
      </c>
      <c r="J4" s="41">
        <v>-14</v>
      </c>
      <c r="K4" s="42">
        <f t="shared" si="3"/>
        <v>-2</v>
      </c>
      <c r="L4" s="40">
        <v>3</v>
      </c>
      <c r="M4" s="43">
        <f t="shared" si="4"/>
        <v>300</v>
      </c>
      <c r="N4" s="31"/>
    </row>
    <row r="5" customHeight="1" spans="1:14">
      <c r="A5" s="31">
        <v>3</v>
      </c>
      <c r="B5" s="32" t="s">
        <v>145</v>
      </c>
      <c r="C5" s="32" t="s">
        <v>146</v>
      </c>
      <c r="D5" s="31">
        <v>16</v>
      </c>
      <c r="E5" s="31">
        <v>6</v>
      </c>
      <c r="F5" s="33">
        <f t="shared" si="0"/>
        <v>0.375</v>
      </c>
      <c r="G5" s="31">
        <v>5</v>
      </c>
      <c r="H5" s="34">
        <f t="shared" si="1"/>
        <v>10</v>
      </c>
      <c r="I5" s="40">
        <f t="shared" si="2"/>
        <v>-10</v>
      </c>
      <c r="J5" s="41">
        <v>-14</v>
      </c>
      <c r="K5" s="42">
        <f t="shared" si="3"/>
        <v>-4</v>
      </c>
      <c r="L5" s="44">
        <v>1</v>
      </c>
      <c r="M5" s="43">
        <f t="shared" si="4"/>
        <v>100</v>
      </c>
      <c r="N5" s="31"/>
    </row>
    <row r="6" customHeight="1" spans="1:14">
      <c r="A6" s="31">
        <v>4</v>
      </c>
      <c r="B6" s="32" t="s">
        <v>147</v>
      </c>
      <c r="C6" s="32" t="s">
        <v>148</v>
      </c>
      <c r="D6" s="31">
        <v>15</v>
      </c>
      <c r="E6" s="31">
        <v>4</v>
      </c>
      <c r="F6" s="33">
        <f t="shared" si="0"/>
        <v>0.266666666666667</v>
      </c>
      <c r="G6" s="31">
        <v>2</v>
      </c>
      <c r="H6" s="34">
        <f t="shared" si="1"/>
        <v>4</v>
      </c>
      <c r="I6" s="40">
        <f t="shared" si="2"/>
        <v>-11</v>
      </c>
      <c r="J6" s="41">
        <v>-14</v>
      </c>
      <c r="K6" s="42">
        <f t="shared" si="3"/>
        <v>-10</v>
      </c>
      <c r="L6" s="44">
        <v>2</v>
      </c>
      <c r="M6" s="43">
        <f t="shared" si="4"/>
        <v>200</v>
      </c>
      <c r="N6" s="31"/>
    </row>
    <row r="7" customHeight="1" spans="1:14">
      <c r="A7" s="31">
        <v>5</v>
      </c>
      <c r="B7" s="32" t="s">
        <v>149</v>
      </c>
      <c r="C7" s="32" t="s">
        <v>150</v>
      </c>
      <c r="D7" s="31">
        <v>14</v>
      </c>
      <c r="E7" s="31">
        <v>5</v>
      </c>
      <c r="F7" s="33">
        <f t="shared" si="0"/>
        <v>0.357142857142857</v>
      </c>
      <c r="G7" s="31">
        <v>5</v>
      </c>
      <c r="H7" s="34">
        <f t="shared" si="1"/>
        <v>10</v>
      </c>
      <c r="I7" s="40">
        <f t="shared" si="2"/>
        <v>-9</v>
      </c>
      <c r="J7" s="41">
        <v>-14</v>
      </c>
      <c r="K7" s="42">
        <f t="shared" si="3"/>
        <v>-4</v>
      </c>
      <c r="L7" s="44">
        <v>0</v>
      </c>
      <c r="M7" s="43">
        <f t="shared" si="4"/>
        <v>0</v>
      </c>
      <c r="N7" s="31"/>
    </row>
    <row r="8" customHeight="1" spans="1:14">
      <c r="A8" s="31">
        <v>6</v>
      </c>
      <c r="B8" s="31" t="s">
        <v>151</v>
      </c>
      <c r="C8" s="31" t="s">
        <v>152</v>
      </c>
      <c r="D8" s="31">
        <v>1</v>
      </c>
      <c r="E8" s="31">
        <v>0</v>
      </c>
      <c r="F8" s="33">
        <f t="shared" si="0"/>
        <v>0</v>
      </c>
      <c r="G8" s="31">
        <v>0</v>
      </c>
      <c r="H8" s="34">
        <f t="shared" si="1"/>
        <v>0</v>
      </c>
      <c r="I8" s="40">
        <f t="shared" si="2"/>
        <v>-1</v>
      </c>
      <c r="J8" s="41">
        <f>I8*2</f>
        <v>-2</v>
      </c>
      <c r="K8" s="42">
        <f t="shared" si="3"/>
        <v>-2</v>
      </c>
      <c r="L8" s="44">
        <v>0</v>
      </c>
      <c r="M8" s="43">
        <f t="shared" si="4"/>
        <v>0</v>
      </c>
      <c r="N8" s="31"/>
    </row>
    <row r="9" customHeight="1" spans="1:14">
      <c r="A9" s="23" t="s">
        <v>153</v>
      </c>
      <c r="B9" s="23"/>
      <c r="C9" s="23"/>
      <c r="D9" s="23">
        <f>SUM(D3:D8)</f>
        <v>85</v>
      </c>
      <c r="E9" s="23">
        <f>SUM(E3:E8)</f>
        <v>31</v>
      </c>
      <c r="F9" s="24">
        <f t="shared" si="0"/>
        <v>0.364705882352941</v>
      </c>
      <c r="G9" s="23">
        <f t="shared" ref="G9:M9" si="5">SUM(G3:G8)</f>
        <v>24</v>
      </c>
      <c r="H9" s="25">
        <f t="shared" si="5"/>
        <v>48</v>
      </c>
      <c r="I9" s="45">
        <f t="shared" si="5"/>
        <v>-54</v>
      </c>
      <c r="J9" s="35">
        <f t="shared" si="5"/>
        <v>-72</v>
      </c>
      <c r="K9" s="36">
        <f t="shared" si="5"/>
        <v>-24</v>
      </c>
      <c r="L9" s="46">
        <f t="shared" si="5"/>
        <v>7</v>
      </c>
      <c r="M9" s="47">
        <f t="shared" si="5"/>
        <v>700</v>
      </c>
      <c r="N9" s="31"/>
    </row>
  </sheetData>
  <mergeCells count="2">
    <mergeCell ref="A1:N1"/>
    <mergeCell ref="A9:C9"/>
  </mergeCells>
  <pageMargins left="0.707638888888889" right="0.196527777777778" top="1" bottom="1" header="0.511805555555556" footer="0.511805555555556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36"/>
  <sheetViews>
    <sheetView topLeftCell="A10" workbookViewId="0">
      <selection activeCell="C41" sqref="C41"/>
    </sheetView>
  </sheetViews>
  <sheetFormatPr defaultColWidth="9" defaultRowHeight="15" customHeight="1"/>
  <cols>
    <col min="1" max="1" width="5.875" customWidth="1"/>
    <col min="2" max="2" width="7.625" customWidth="1"/>
    <col min="3" max="3" width="32.375" customWidth="1"/>
    <col min="4" max="4" width="7.75" customWidth="1"/>
    <col min="5" max="5" width="10.5" style="1" customWidth="1"/>
    <col min="6" max="6" width="6.125" style="1" customWidth="1"/>
    <col min="7" max="10" width="9" style="2"/>
    <col min="11" max="11" width="9" style="3"/>
  </cols>
  <sheetData>
    <row r="1" customHeight="1" spans="1:11">
      <c r="A1" s="4" t="s">
        <v>154</v>
      </c>
      <c r="B1" s="4"/>
      <c r="C1" s="4"/>
      <c r="D1" s="4"/>
      <c r="E1" s="4"/>
      <c r="F1" s="4"/>
      <c r="G1" s="4"/>
      <c r="H1" s="4"/>
      <c r="I1" s="4"/>
      <c r="J1" s="4"/>
      <c r="K1" s="16"/>
    </row>
    <row r="2" ht="20" customHeight="1" spans="1:11">
      <c r="A2" s="5" t="s">
        <v>5</v>
      </c>
      <c r="B2" s="5" t="s">
        <v>6</v>
      </c>
      <c r="C2" s="6" t="s">
        <v>7</v>
      </c>
      <c r="D2" s="5" t="s">
        <v>155</v>
      </c>
      <c r="E2" s="5" t="s">
        <v>9</v>
      </c>
      <c r="F2" s="5" t="s">
        <v>10</v>
      </c>
      <c r="G2" s="7">
        <v>43167</v>
      </c>
      <c r="H2" s="7">
        <v>43168</v>
      </c>
      <c r="I2" s="7">
        <v>43169</v>
      </c>
      <c r="J2" s="7">
        <v>43170</v>
      </c>
      <c r="K2" s="17" t="s">
        <v>156</v>
      </c>
    </row>
    <row r="3" customHeight="1" spans="1:11">
      <c r="A3" s="8">
        <v>1</v>
      </c>
      <c r="B3" s="8">
        <v>52</v>
      </c>
      <c r="C3" s="9" t="s">
        <v>157</v>
      </c>
      <c r="D3" s="9" t="s">
        <v>149</v>
      </c>
      <c r="E3" s="8" t="s">
        <v>34</v>
      </c>
      <c r="F3" s="8" t="s">
        <v>37</v>
      </c>
      <c r="G3" s="10">
        <v>188</v>
      </c>
      <c r="H3" s="10"/>
      <c r="I3" s="10"/>
      <c r="J3" s="10"/>
      <c r="K3" s="17">
        <f>G3+H3+I3+J3</f>
        <v>188</v>
      </c>
    </row>
    <row r="4" customHeight="1" spans="1:11">
      <c r="A4" s="8">
        <v>2</v>
      </c>
      <c r="B4" s="8">
        <v>311</v>
      </c>
      <c r="C4" s="9" t="s">
        <v>158</v>
      </c>
      <c r="D4" s="9" t="s">
        <v>159</v>
      </c>
      <c r="E4" s="8"/>
      <c r="F4" s="8" t="s">
        <v>32</v>
      </c>
      <c r="G4" s="10">
        <v>288</v>
      </c>
      <c r="H4" s="10"/>
      <c r="I4" s="10"/>
      <c r="J4" s="10"/>
      <c r="K4" s="17">
        <f t="shared" ref="K4:K31" si="0">G4+H4+I4+J4</f>
        <v>288</v>
      </c>
    </row>
    <row r="5" customHeight="1" spans="1:11">
      <c r="A5" s="8">
        <v>3</v>
      </c>
      <c r="B5" s="8">
        <v>343</v>
      </c>
      <c r="C5" s="11" t="s">
        <v>160</v>
      </c>
      <c r="D5" s="11" t="s">
        <v>159</v>
      </c>
      <c r="E5" s="8" t="s">
        <v>34</v>
      </c>
      <c r="F5" s="8" t="s">
        <v>32</v>
      </c>
      <c r="G5" s="12"/>
      <c r="H5" s="10"/>
      <c r="I5" s="10">
        <v>88</v>
      </c>
      <c r="J5" s="10">
        <v>188</v>
      </c>
      <c r="K5" s="17">
        <f t="shared" si="0"/>
        <v>276</v>
      </c>
    </row>
    <row r="6" customHeight="1" spans="1:11">
      <c r="A6" s="8">
        <v>4</v>
      </c>
      <c r="B6" s="8">
        <v>347</v>
      </c>
      <c r="C6" s="9" t="s">
        <v>161</v>
      </c>
      <c r="D6" s="9" t="s">
        <v>159</v>
      </c>
      <c r="E6" s="8"/>
      <c r="F6" s="8" t="s">
        <v>37</v>
      </c>
      <c r="G6" s="10">
        <v>88</v>
      </c>
      <c r="H6" s="10">
        <v>88</v>
      </c>
      <c r="I6" s="10">
        <v>188</v>
      </c>
      <c r="J6" s="10"/>
      <c r="K6" s="17">
        <f t="shared" si="0"/>
        <v>364</v>
      </c>
    </row>
    <row r="7" customHeight="1" spans="1:11">
      <c r="A7" s="8">
        <v>5</v>
      </c>
      <c r="B7" s="8">
        <v>355</v>
      </c>
      <c r="C7" s="11" t="s">
        <v>162</v>
      </c>
      <c r="D7" s="11" t="s">
        <v>163</v>
      </c>
      <c r="E7" s="13"/>
      <c r="F7" s="8" t="s">
        <v>37</v>
      </c>
      <c r="G7" s="12"/>
      <c r="H7" s="10"/>
      <c r="I7" s="10"/>
      <c r="J7" s="10">
        <v>288</v>
      </c>
      <c r="K7" s="17">
        <f t="shared" si="0"/>
        <v>288</v>
      </c>
    </row>
    <row r="8" customHeight="1" spans="1:11">
      <c r="A8" s="8">
        <v>6</v>
      </c>
      <c r="B8" s="8">
        <v>357</v>
      </c>
      <c r="C8" s="9" t="s">
        <v>164</v>
      </c>
      <c r="D8" s="9" t="s">
        <v>159</v>
      </c>
      <c r="E8" s="8"/>
      <c r="F8" s="8" t="s">
        <v>37</v>
      </c>
      <c r="G8" s="10">
        <v>188</v>
      </c>
      <c r="H8" s="10">
        <v>288</v>
      </c>
      <c r="I8" s="10"/>
      <c r="J8" s="10"/>
      <c r="K8" s="17">
        <f t="shared" si="0"/>
        <v>476</v>
      </c>
    </row>
    <row r="9" customHeight="1" spans="1:11">
      <c r="A9" s="8">
        <v>7</v>
      </c>
      <c r="B9" s="8">
        <v>359</v>
      </c>
      <c r="C9" s="11" t="s">
        <v>165</v>
      </c>
      <c r="D9" s="11" t="s">
        <v>159</v>
      </c>
      <c r="E9" s="8"/>
      <c r="F9" s="8" t="s">
        <v>37</v>
      </c>
      <c r="G9" s="12"/>
      <c r="H9" s="10">
        <v>188</v>
      </c>
      <c r="I9" s="10"/>
      <c r="J9" s="10"/>
      <c r="K9" s="17">
        <f t="shared" si="0"/>
        <v>188</v>
      </c>
    </row>
    <row r="10" customHeight="1" spans="1:11">
      <c r="A10" s="8">
        <v>8</v>
      </c>
      <c r="B10" s="8">
        <v>385</v>
      </c>
      <c r="C10" s="9" t="s">
        <v>166</v>
      </c>
      <c r="D10" s="9" t="s">
        <v>147</v>
      </c>
      <c r="E10" s="8"/>
      <c r="F10" s="8" t="s">
        <v>32</v>
      </c>
      <c r="G10" s="10">
        <v>188</v>
      </c>
      <c r="H10" s="10"/>
      <c r="I10" s="10"/>
      <c r="J10" s="10"/>
      <c r="K10" s="17">
        <f t="shared" si="0"/>
        <v>188</v>
      </c>
    </row>
    <row r="11" customHeight="1" spans="1:11">
      <c r="A11" s="8">
        <v>9</v>
      </c>
      <c r="B11" s="8">
        <v>399</v>
      </c>
      <c r="C11" s="11" t="s">
        <v>167</v>
      </c>
      <c r="D11" s="11" t="s">
        <v>168</v>
      </c>
      <c r="E11" s="8"/>
      <c r="F11" s="8" t="s">
        <v>37</v>
      </c>
      <c r="G11" s="12"/>
      <c r="H11" s="10"/>
      <c r="I11" s="10">
        <v>188</v>
      </c>
      <c r="J11" s="10"/>
      <c r="K11" s="17">
        <f t="shared" si="0"/>
        <v>188</v>
      </c>
    </row>
    <row r="12" customHeight="1" spans="1:11">
      <c r="A12" s="8">
        <v>10</v>
      </c>
      <c r="B12" s="8">
        <v>511</v>
      </c>
      <c r="C12" s="11" t="s">
        <v>169</v>
      </c>
      <c r="D12" s="11" t="s">
        <v>163</v>
      </c>
      <c r="E12" s="13"/>
      <c r="F12" s="8" t="s">
        <v>37</v>
      </c>
      <c r="G12" s="12"/>
      <c r="H12" s="10">
        <v>288</v>
      </c>
      <c r="I12" s="10"/>
      <c r="J12" s="10"/>
      <c r="K12" s="17">
        <f t="shared" si="0"/>
        <v>288</v>
      </c>
    </row>
    <row r="13" customHeight="1" spans="1:11">
      <c r="A13" s="8">
        <v>11</v>
      </c>
      <c r="B13" s="8">
        <v>546</v>
      </c>
      <c r="C13" s="11" t="s">
        <v>170</v>
      </c>
      <c r="D13" s="11" t="s">
        <v>168</v>
      </c>
      <c r="E13" s="8"/>
      <c r="F13" s="8" t="s">
        <v>32</v>
      </c>
      <c r="G13" s="12"/>
      <c r="H13" s="10"/>
      <c r="I13" s="10"/>
      <c r="J13" s="10">
        <v>188</v>
      </c>
      <c r="K13" s="17">
        <f t="shared" si="0"/>
        <v>188</v>
      </c>
    </row>
    <row r="14" customHeight="1" spans="1:11">
      <c r="A14" s="8">
        <v>12</v>
      </c>
      <c r="B14" s="8">
        <v>571</v>
      </c>
      <c r="C14" s="9" t="s">
        <v>171</v>
      </c>
      <c r="D14" s="9" t="s">
        <v>168</v>
      </c>
      <c r="E14" s="8"/>
      <c r="F14" s="8" t="s">
        <v>32</v>
      </c>
      <c r="G14" s="10">
        <v>188</v>
      </c>
      <c r="H14" s="10">
        <v>188</v>
      </c>
      <c r="I14" s="10"/>
      <c r="J14" s="10">
        <v>88</v>
      </c>
      <c r="K14" s="17">
        <f t="shared" si="0"/>
        <v>464</v>
      </c>
    </row>
    <row r="15" customHeight="1" spans="1:11">
      <c r="A15" s="8">
        <v>13</v>
      </c>
      <c r="B15" s="8">
        <v>578</v>
      </c>
      <c r="C15" s="11" t="s">
        <v>172</v>
      </c>
      <c r="D15" s="11" t="s">
        <v>163</v>
      </c>
      <c r="E15" s="13" t="s">
        <v>34</v>
      </c>
      <c r="F15" s="8" t="s">
        <v>37</v>
      </c>
      <c r="G15" s="12"/>
      <c r="H15" s="10"/>
      <c r="I15" s="10"/>
      <c r="J15" s="10">
        <v>88</v>
      </c>
      <c r="K15" s="17">
        <f t="shared" si="0"/>
        <v>88</v>
      </c>
    </row>
    <row r="16" customHeight="1" spans="1:11">
      <c r="A16" s="8">
        <v>14</v>
      </c>
      <c r="B16" s="8">
        <v>581</v>
      </c>
      <c r="C16" s="11" t="s">
        <v>173</v>
      </c>
      <c r="D16" s="11" t="s">
        <v>159</v>
      </c>
      <c r="E16" s="8" t="s">
        <v>34</v>
      </c>
      <c r="F16" s="8" t="s">
        <v>32</v>
      </c>
      <c r="G16" s="12"/>
      <c r="H16" s="10"/>
      <c r="I16" s="10"/>
      <c r="J16" s="10">
        <v>288</v>
      </c>
      <c r="K16" s="17">
        <f t="shared" si="0"/>
        <v>288</v>
      </c>
    </row>
    <row r="17" customHeight="1" spans="1:11">
      <c r="A17" s="8">
        <v>15</v>
      </c>
      <c r="B17" s="8">
        <v>587</v>
      </c>
      <c r="C17" s="11" t="s">
        <v>174</v>
      </c>
      <c r="D17" s="11" t="s">
        <v>149</v>
      </c>
      <c r="E17" s="8"/>
      <c r="F17" s="8" t="s">
        <v>37</v>
      </c>
      <c r="G17" s="12"/>
      <c r="H17" s="10"/>
      <c r="I17" s="10"/>
      <c r="J17" s="10">
        <v>188</v>
      </c>
      <c r="K17" s="17">
        <f t="shared" si="0"/>
        <v>188</v>
      </c>
    </row>
    <row r="18" customHeight="1" spans="1:11">
      <c r="A18" s="8">
        <v>16</v>
      </c>
      <c r="B18" s="8">
        <v>591</v>
      </c>
      <c r="C18" s="9" t="s">
        <v>175</v>
      </c>
      <c r="D18" s="9" t="s">
        <v>147</v>
      </c>
      <c r="E18" s="8" t="s">
        <v>34</v>
      </c>
      <c r="F18" s="8" t="s">
        <v>37</v>
      </c>
      <c r="G18" s="10">
        <v>288</v>
      </c>
      <c r="H18" s="10">
        <v>188</v>
      </c>
      <c r="I18" s="10">
        <v>188</v>
      </c>
      <c r="J18" s="10">
        <v>288</v>
      </c>
      <c r="K18" s="17">
        <f t="shared" si="0"/>
        <v>952</v>
      </c>
    </row>
    <row r="19" customHeight="1" spans="1:11">
      <c r="A19" s="8">
        <v>17</v>
      </c>
      <c r="B19" s="8">
        <v>704</v>
      </c>
      <c r="C19" s="11" t="s">
        <v>176</v>
      </c>
      <c r="D19" s="11" t="s">
        <v>149</v>
      </c>
      <c r="E19" s="8"/>
      <c r="F19" s="8" t="s">
        <v>37</v>
      </c>
      <c r="G19" s="12"/>
      <c r="H19" s="10">
        <v>188</v>
      </c>
      <c r="I19" s="10"/>
      <c r="J19" s="10"/>
      <c r="K19" s="17">
        <f t="shared" si="0"/>
        <v>188</v>
      </c>
    </row>
    <row r="20" customHeight="1" spans="1:11">
      <c r="A20" s="8">
        <v>18</v>
      </c>
      <c r="B20" s="8">
        <v>707</v>
      </c>
      <c r="C20" s="9" t="s">
        <v>177</v>
      </c>
      <c r="D20" s="9" t="s">
        <v>168</v>
      </c>
      <c r="E20" s="8" t="s">
        <v>34</v>
      </c>
      <c r="F20" s="8" t="s">
        <v>32</v>
      </c>
      <c r="G20" s="10">
        <v>88</v>
      </c>
      <c r="H20" s="10">
        <v>88</v>
      </c>
      <c r="I20" s="10"/>
      <c r="J20" s="10">
        <v>288</v>
      </c>
      <c r="K20" s="17">
        <f t="shared" si="0"/>
        <v>464</v>
      </c>
    </row>
    <row r="21" customHeight="1" spans="1:11">
      <c r="A21" s="8">
        <v>19</v>
      </c>
      <c r="B21" s="8">
        <v>713</v>
      </c>
      <c r="C21" s="11" t="s">
        <v>178</v>
      </c>
      <c r="D21" s="11" t="s">
        <v>149</v>
      </c>
      <c r="E21" s="8"/>
      <c r="F21" s="8" t="s">
        <v>42</v>
      </c>
      <c r="G21" s="12"/>
      <c r="H21" s="10"/>
      <c r="I21" s="10"/>
      <c r="J21" s="10">
        <v>288</v>
      </c>
      <c r="K21" s="17">
        <f t="shared" si="0"/>
        <v>288</v>
      </c>
    </row>
    <row r="22" customHeight="1" spans="1:11">
      <c r="A22" s="8">
        <v>20</v>
      </c>
      <c r="B22" s="8">
        <v>716</v>
      </c>
      <c r="C22" s="11" t="s">
        <v>179</v>
      </c>
      <c r="D22" s="11" t="s">
        <v>147</v>
      </c>
      <c r="E22" s="8" t="s">
        <v>34</v>
      </c>
      <c r="F22" s="8" t="s">
        <v>42</v>
      </c>
      <c r="G22" s="12"/>
      <c r="H22" s="10"/>
      <c r="I22" s="10"/>
      <c r="J22" s="10">
        <v>188</v>
      </c>
      <c r="K22" s="17">
        <f t="shared" si="0"/>
        <v>188</v>
      </c>
    </row>
    <row r="23" customHeight="1" spans="1:11">
      <c r="A23" s="8">
        <v>21</v>
      </c>
      <c r="B23" s="8">
        <v>720</v>
      </c>
      <c r="C23" s="11" t="s">
        <v>180</v>
      </c>
      <c r="D23" s="11" t="s">
        <v>147</v>
      </c>
      <c r="E23" s="8" t="s">
        <v>34</v>
      </c>
      <c r="F23" s="8" t="s">
        <v>42</v>
      </c>
      <c r="G23" s="12"/>
      <c r="H23" s="10">
        <v>288</v>
      </c>
      <c r="I23" s="10">
        <v>288</v>
      </c>
      <c r="J23" s="10"/>
      <c r="K23" s="17">
        <f t="shared" si="0"/>
        <v>576</v>
      </c>
    </row>
    <row r="24" customHeight="1" spans="1:11">
      <c r="A24" s="8">
        <v>22</v>
      </c>
      <c r="B24" s="8">
        <v>723</v>
      </c>
      <c r="C24" s="11" t="s">
        <v>181</v>
      </c>
      <c r="D24" s="11" t="s">
        <v>163</v>
      </c>
      <c r="E24" s="13" t="s">
        <v>34</v>
      </c>
      <c r="F24" s="8" t="s">
        <v>42</v>
      </c>
      <c r="G24" s="10">
        <v>188</v>
      </c>
      <c r="H24" s="10"/>
      <c r="I24" s="10"/>
      <c r="J24" s="10"/>
      <c r="K24" s="17">
        <f t="shared" si="0"/>
        <v>188</v>
      </c>
    </row>
    <row r="25" customHeight="1" spans="1:11">
      <c r="A25" s="8">
        <v>23</v>
      </c>
      <c r="B25" s="8">
        <v>730</v>
      </c>
      <c r="C25" s="11" t="s">
        <v>182</v>
      </c>
      <c r="D25" s="11" t="s">
        <v>159</v>
      </c>
      <c r="E25" s="8" t="s">
        <v>34</v>
      </c>
      <c r="F25" s="8" t="s">
        <v>32</v>
      </c>
      <c r="G25" s="10">
        <v>288</v>
      </c>
      <c r="H25" s="10"/>
      <c r="I25" s="10"/>
      <c r="J25" s="10"/>
      <c r="K25" s="17">
        <f t="shared" si="0"/>
        <v>288</v>
      </c>
    </row>
    <row r="26" customHeight="1" spans="1:11">
      <c r="A26" s="8">
        <v>24</v>
      </c>
      <c r="B26" s="8">
        <v>737</v>
      </c>
      <c r="C26" s="11" t="s">
        <v>183</v>
      </c>
      <c r="D26" s="11" t="s">
        <v>168</v>
      </c>
      <c r="E26" s="8"/>
      <c r="F26" s="8" t="s">
        <v>37</v>
      </c>
      <c r="G26" s="10">
        <v>288</v>
      </c>
      <c r="H26" s="10"/>
      <c r="I26" s="10"/>
      <c r="J26" s="10"/>
      <c r="K26" s="17">
        <f t="shared" si="0"/>
        <v>288</v>
      </c>
    </row>
    <row r="27" customHeight="1" spans="1:11">
      <c r="A27" s="8">
        <v>25</v>
      </c>
      <c r="B27" s="8">
        <v>738</v>
      </c>
      <c r="C27" s="11" t="s">
        <v>184</v>
      </c>
      <c r="D27" s="11" t="s">
        <v>149</v>
      </c>
      <c r="E27" s="8"/>
      <c r="F27" s="8" t="s">
        <v>42</v>
      </c>
      <c r="G27" s="10">
        <v>288</v>
      </c>
      <c r="H27" s="10"/>
      <c r="I27" s="10"/>
      <c r="J27" s="10"/>
      <c r="K27" s="17">
        <f t="shared" si="0"/>
        <v>288</v>
      </c>
    </row>
    <row r="28" customHeight="1" spans="1:11">
      <c r="A28" s="8">
        <v>26</v>
      </c>
      <c r="B28" s="8">
        <v>742</v>
      </c>
      <c r="C28" s="11" t="s">
        <v>185</v>
      </c>
      <c r="D28" s="11" t="s">
        <v>163</v>
      </c>
      <c r="E28" s="13"/>
      <c r="F28" s="8" t="s">
        <v>32</v>
      </c>
      <c r="G28" s="10">
        <v>188</v>
      </c>
      <c r="H28" s="10"/>
      <c r="I28" s="10"/>
      <c r="J28" s="10"/>
      <c r="K28" s="17">
        <f t="shared" si="0"/>
        <v>188</v>
      </c>
    </row>
    <row r="29" customHeight="1" spans="1:11">
      <c r="A29" s="8">
        <v>27</v>
      </c>
      <c r="B29" s="8">
        <v>747</v>
      </c>
      <c r="C29" s="9" t="s">
        <v>186</v>
      </c>
      <c r="D29" s="9" t="s">
        <v>163</v>
      </c>
      <c r="E29" s="13" t="s">
        <v>34</v>
      </c>
      <c r="F29" s="8" t="s">
        <v>42</v>
      </c>
      <c r="G29" s="10">
        <v>288</v>
      </c>
      <c r="H29" s="10"/>
      <c r="I29" s="10">
        <v>288</v>
      </c>
      <c r="J29" s="10"/>
      <c r="K29" s="17">
        <f t="shared" si="0"/>
        <v>576</v>
      </c>
    </row>
    <row r="30" customHeight="1" spans="1:11">
      <c r="A30" s="8">
        <v>28</v>
      </c>
      <c r="B30" s="8">
        <v>753</v>
      </c>
      <c r="C30" s="9" t="s">
        <v>187</v>
      </c>
      <c r="D30" s="9" t="s">
        <v>168</v>
      </c>
      <c r="E30" s="8" t="s">
        <v>34</v>
      </c>
      <c r="F30" s="8" t="s">
        <v>42</v>
      </c>
      <c r="G30" s="10">
        <v>288</v>
      </c>
      <c r="H30" s="10">
        <v>288</v>
      </c>
      <c r="I30" s="10">
        <v>88</v>
      </c>
      <c r="J30" s="10"/>
      <c r="K30" s="17">
        <f t="shared" si="0"/>
        <v>664</v>
      </c>
    </row>
    <row r="31" customHeight="1" spans="1:11">
      <c r="A31" s="8">
        <v>29</v>
      </c>
      <c r="B31" s="8">
        <v>755</v>
      </c>
      <c r="C31" s="9" t="s">
        <v>74</v>
      </c>
      <c r="D31" s="9" t="s">
        <v>149</v>
      </c>
      <c r="E31" s="8" t="s">
        <v>34</v>
      </c>
      <c r="F31" s="8" t="s">
        <v>42</v>
      </c>
      <c r="G31" s="10">
        <v>288</v>
      </c>
      <c r="H31" s="10"/>
      <c r="I31" s="10"/>
      <c r="J31" s="10"/>
      <c r="K31" s="17">
        <f t="shared" si="0"/>
        <v>288</v>
      </c>
    </row>
    <row r="32" customHeight="1" spans="1:11">
      <c r="A32" s="14" t="s">
        <v>188</v>
      </c>
      <c r="B32" s="14"/>
      <c r="C32" s="14"/>
      <c r="D32" s="14"/>
      <c r="E32" s="14"/>
      <c r="F32" s="14"/>
      <c r="G32" s="14"/>
      <c r="H32" s="14"/>
      <c r="I32" s="14"/>
      <c r="J32" s="14"/>
      <c r="K32" s="17">
        <f>SUM(K3:K31)</f>
        <v>9372</v>
      </c>
    </row>
    <row r="33" customHeight="1" spans="12:17">
      <c r="L33" s="18"/>
      <c r="M33" s="18"/>
      <c r="N33" s="18"/>
      <c r="O33" s="18"/>
      <c r="P33" s="18"/>
      <c r="Q33" s="18"/>
    </row>
    <row r="34" ht="24" customHeight="1" spans="1:17">
      <c r="A34" s="14" t="s">
        <v>189</v>
      </c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9"/>
      <c r="M34" s="19"/>
      <c r="N34" s="19"/>
      <c r="O34" s="19"/>
      <c r="P34" s="19"/>
      <c r="Q34" s="19"/>
    </row>
    <row r="35" customHeight="1" spans="5:11">
      <c r="E35"/>
      <c r="F35"/>
      <c r="G35"/>
      <c r="H35"/>
      <c r="I35"/>
      <c r="J35"/>
      <c r="K35" s="20"/>
    </row>
    <row r="36" customHeight="1" spans="1:12">
      <c r="A36" s="15" t="s">
        <v>190</v>
      </c>
      <c r="B36" s="15"/>
      <c r="C36" s="15"/>
      <c r="D36" s="15" t="s">
        <v>191</v>
      </c>
      <c r="E36" s="15"/>
      <c r="F36" s="15"/>
      <c r="G36"/>
      <c r="H36"/>
      <c r="I36"/>
      <c r="J36" s="21" t="s">
        <v>192</v>
      </c>
      <c r="K36" s="21"/>
      <c r="L36" s="21"/>
    </row>
  </sheetData>
  <sortState ref="A3:V46">
    <sortCondition ref="B5"/>
  </sortState>
  <mergeCells count="5">
    <mergeCell ref="A1:K1"/>
    <mergeCell ref="A32:J32"/>
    <mergeCell ref="A34:K34"/>
    <mergeCell ref="A36:C36"/>
    <mergeCell ref="D36:F36"/>
  </mergeCells>
  <pageMargins left="0.75" right="0.75" top="0.275" bottom="0.275" header="0.15625" footer="0.235416666666667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6"/>
  <sheetViews>
    <sheetView tabSelected="1" workbookViewId="0">
      <selection activeCell="D7" sqref="D7"/>
    </sheetView>
  </sheetViews>
  <sheetFormatPr defaultColWidth="9" defaultRowHeight="13.5" outlineLevelRow="5" outlineLevelCol="3"/>
  <sheetData>
    <row r="1" spans="1:1">
      <c r="A1" t="s">
        <v>193</v>
      </c>
    </row>
    <row r="2" spans="1:4">
      <c r="A2" t="s">
        <v>145</v>
      </c>
      <c r="B2" t="s">
        <v>194</v>
      </c>
      <c r="C2" t="s">
        <v>195</v>
      </c>
      <c r="D2">
        <v>80</v>
      </c>
    </row>
    <row r="3" spans="1:4">
      <c r="A3" t="s">
        <v>196</v>
      </c>
      <c r="B3" t="s">
        <v>194</v>
      </c>
      <c r="C3" t="s">
        <v>197</v>
      </c>
      <c r="D3">
        <v>80</v>
      </c>
    </row>
    <row r="4" spans="1:4">
      <c r="A4" t="s">
        <v>196</v>
      </c>
      <c r="B4" t="s">
        <v>194</v>
      </c>
      <c r="C4" t="s">
        <v>198</v>
      </c>
      <c r="D4">
        <v>80</v>
      </c>
    </row>
    <row r="5" spans="1:4">
      <c r="A5" t="s">
        <v>196</v>
      </c>
      <c r="B5" t="s">
        <v>194</v>
      </c>
      <c r="C5" t="s">
        <v>199</v>
      </c>
      <c r="D5">
        <v>80</v>
      </c>
    </row>
    <row r="6" spans="1:4">
      <c r="A6" t="s">
        <v>196</v>
      </c>
      <c r="B6" t="s">
        <v>194</v>
      </c>
      <c r="C6" t="s">
        <v>200</v>
      </c>
      <c r="D6">
        <v>80</v>
      </c>
    </row>
  </sheetData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3.8-3.11考核目标</vt:lpstr>
      <vt:lpstr>片长奖罚</vt:lpstr>
      <vt:lpstr>3.8-3.11排名奖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2018-03-06T15:13:00Z</dcterms:created>
  <dcterms:modified xsi:type="dcterms:W3CDTF">2018-03-28T03:03:37Z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2052-10.1.0.6929</vt:lpwstr>
  </property>
</Properties>
</file>