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 firstSheet="1" activeTab="4"/>
  </bookViews>
  <sheets>
    <sheet name="政策明细表（原始表）" sheetId="1" state="hidden" r:id="rId1"/>
    <sheet name="政策明细表 " sheetId="3" r:id="rId2"/>
    <sheet name="任务明细表" sheetId="2" state="hidden" r:id="rId3"/>
    <sheet name="10月" sheetId="5" state="hidden" r:id="rId4"/>
    <sheet name="任务明细表 （确定版）" sheetId="6" r:id="rId5"/>
  </sheets>
  <externalReferences>
    <externalReference r:id="rId6"/>
    <externalReference r:id="rId7"/>
    <externalReference r:id="rId8"/>
  </externalReferences>
  <definedNames>
    <definedName name="_xlnm._FilterDatabase" localSheetId="2" hidden="1">任务明细表!$A$2:$AB$103</definedName>
    <definedName name="_xlnm._FilterDatabase" localSheetId="3" hidden="1">'10月'!$A$2:$AA$97</definedName>
    <definedName name="_xlnm._FilterDatabase" localSheetId="4" hidden="1">'任务明细表 （确定版）'!$A$2:$P$103</definedName>
  </definedNames>
  <calcPr calcId="144525"/>
</workbook>
</file>

<file path=xl/sharedStrings.xml><?xml version="1.0" encoding="utf-8"?>
<sst xmlns="http://schemas.openxmlformats.org/spreadsheetml/2006/main" count="242">
  <si>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</si>
  <si>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</si>
  <si>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</si>
  <si>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</si>
  <si>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</si>
  <si>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</si>
  <si>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</si>
  <si>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</si>
  <si>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</si>
  <si>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</si>
  <si>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</si>
  <si>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</si>
  <si>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</si>
  <si>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</si>
  <si>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</si>
  <si>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</si>
  <si>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</si>
  <si>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</si>
  <si>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</si>
  <si>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</si>
  <si>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</si>
  <si>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</si>
  <si>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</si>
  <si>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</si>
  <si>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</si>
  <si>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</si>
  <si>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</si>
  <si>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</si>
  <si>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</si>
  <si>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</si>
  <si>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</si>
  <si>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</si>
  <si>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</si>
  <si>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</si>
  <si>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</si>
  <si>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</si>
  <si>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</si>
  <si>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</si>
  <si>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</si>
  <si>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</si>
  <si>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</si>
  <si>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</si>
  <si>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</si>
  <si>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</si>
  <si>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</si>
  <si>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</si>
  <si>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</si>
  <si>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</si>
  <si>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</si>
  <si>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</si>
  <si>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</si>
  <si>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</si>
  <si>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</si>
  <si>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</si>
  <si>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</si>
  <si>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</si>
  <si>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</si>
  <si>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</si>
  <si>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</si>
  <si>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</si>
  <si>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</si>
  <si>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</si>
  <si>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</si>
  <si>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</si>
  <si>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</si>
  <si>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</si>
  <si>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</si>
  <si>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</si>
  <si>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</si>
  <si>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</si>
  <si>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</si>
  <si>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</si>
  <si>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</si>
  <si>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</si>
  <si>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</si>
  <si>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</si>
  <si>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11月重点品种政策明细表（三）</t>
  </si>
  <si>
    <t>任务标准（10.26-11.25）</t>
  </si>
  <si>
    <t>处罚标准</t>
  </si>
  <si>
    <t>任务参考数据来源</t>
  </si>
  <si>
    <t>挑战档提成</t>
  </si>
  <si>
    <t>1560（盒）</t>
  </si>
  <si>
    <t>2.5元/盒</t>
  </si>
  <si>
    <t>3.5元/盒</t>
  </si>
  <si>
    <t>对未完成基础任务的差额部分处罚1元/盒</t>
  </si>
  <si>
    <t>低</t>
  </si>
  <si>
    <t>环比数据</t>
  </si>
  <si>
    <r>
      <rPr>
        <sz val="9"/>
        <rFont val="Arial"/>
        <charset val="0"/>
      </rPr>
      <t>11703</t>
    </r>
    <r>
      <rPr>
        <sz val="9"/>
        <rFont val="宋体"/>
        <charset val="0"/>
      </rPr>
      <t>（盒）</t>
    </r>
  </si>
  <si>
    <t>1.5元/盒</t>
  </si>
  <si>
    <t>对未完成基础任务的差额部分处罚0.6元/盒</t>
  </si>
  <si>
    <t>同比数据</t>
  </si>
  <si>
    <t>复方鱼腥草合剂</t>
  </si>
  <si>
    <t>18支</t>
  </si>
  <si>
    <t>浙江康恩贝</t>
  </si>
  <si>
    <t>1165（瓶）</t>
  </si>
  <si>
    <t>未完成基础档按差额部分8元/盒进行处罚</t>
  </si>
  <si>
    <t>43125.57（元）</t>
  </si>
  <si>
    <t>未完成基础档按差额部分4%进行处罚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</si>
  <si>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</si>
  <si>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</si>
  <si>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</si>
  <si>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</si>
  <si>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</si>
  <si>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</si>
  <si>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</si>
  <si>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</si>
  <si>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</si>
  <si>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</si>
  <si>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</si>
  <si>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</si>
  <si>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</si>
  <si>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</si>
  <si>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</si>
  <si>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</si>
  <si>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</si>
  <si>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</si>
  <si>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</si>
  <si>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</si>
  <si>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</si>
  <si>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</si>
  <si>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</si>
  <si>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</si>
  <si>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</si>
  <si>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</si>
  <si>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</si>
  <si>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</si>
  <si>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</si>
  <si>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</si>
  <si>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</si>
  <si>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</si>
  <si>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</si>
  <si>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</si>
  <si>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</si>
  <si>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</si>
  <si>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</si>
  <si>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</si>
  <si>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</si>
  <si>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</si>
  <si>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</si>
  <si>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</si>
  <si>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</si>
  <si>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</si>
  <si>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</si>
  <si>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</si>
  <si>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</si>
  <si>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</si>
  <si>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</si>
  <si>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</si>
  <si>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</si>
  <si>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</si>
  <si>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</si>
  <si>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</si>
  <si>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</si>
  <si>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</si>
  <si>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</si>
  <si>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</si>
  <si>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</si>
  <si>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</si>
  <si>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</si>
  <si>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</si>
  <si>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</si>
  <si>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</si>
  <si>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</si>
  <si>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</si>
  <si>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</si>
  <si>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</si>
  <si>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</si>
  <si>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</si>
  <si>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</si>
  <si>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</si>
  <si>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</si>
  <si>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</si>
  <si>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</si>
  <si>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</si>
  <si>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</si>
  <si>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</si>
  <si>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</si>
  <si>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</si>
  <si>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</si>
  <si>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</si>
  <si>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</si>
  <si>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</si>
  <si>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</si>
  <si>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</si>
  <si>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</si>
  <si>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</si>
  <si>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</si>
  <si>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</si>
  <si>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</si>
  <si>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</si>
  <si>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</si>
  <si>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</si>
  <si>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</si>
  <si>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</si>
  <si>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</si>
  <si>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</si>
  <si>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</si>
  <si>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</si>
  <si>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</si>
  <si>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</si>
  <si>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</si>
  <si>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</si>
  <si>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</si>
  <si>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</si>
  <si>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</si>
  <si>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</si>
  <si>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</si>
  <si>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</si>
  <si>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</si>
  <si>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</si>
  <si>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</si>
  <si>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</si>
  <si>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</si>
  <si>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</si>
  <si>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</si>
  <si>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</si>
  <si>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</si>
  <si>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</si>
  <si>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</si>
  <si>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</si>
  <si>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</si>
  <si>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</si>
  <si>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</si>
  <si>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</si>
  <si>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</si>
  <si>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</si>
  <si>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</si>
  <si>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</si>
  <si>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</si>
  <si>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</si>
  <si>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</si>
  <si>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</si>
  <si>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</si>
  <si>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</si>
  <si>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</si>
  <si>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</si>
  <si>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</si>
  <si>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基础档:7</t>
  </si>
  <si>
    <t>基础档:47</t>
  </si>
  <si>
    <t>挑战档:3</t>
  </si>
  <si>
    <t>基础档:3213.19</t>
  </si>
  <si>
    <t xml:space="preserve">永康东路药店 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</si>
</sst>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);[Red]\(0.00\)"/>
  </numFmts>
  <fonts count="52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sz val="12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Arial"/>
      <charset val="0"/>
    </font>
    <font>
      <sz val="9"/>
      <name val="宋体"/>
      <charset val="0"/>
    </font>
    <font>
      <b/>
      <sz val="9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color rgb="FFFF000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9" fillId="14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2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47" fillId="24" borderId="13" applyNumberFormat="0" applyAlignment="0" applyProtection="0">
      <alignment vertical="center"/>
    </xf>
    <xf numFmtId="0" fontId="48" fillId="24" borderId="9" applyNumberFormat="0" applyAlignment="0" applyProtection="0">
      <alignment vertical="center"/>
    </xf>
    <xf numFmtId="0" fontId="49" fillId="29" borderId="14" applyNumberForma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50" fillId="0" borderId="15" applyNumberFormat="0" applyFill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38" fillId="6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8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8" fillId="19" borderId="0" applyNumberFormat="0" applyBorder="0" applyAlignment="0" applyProtection="0">
      <alignment vertical="center"/>
    </xf>
  </cellStyleXfs>
  <cellXfs count="144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/>
    </xf>
    <xf numFmtId="0" fontId="14" fillId="0" borderId="0" xfId="0" applyFont="1" applyFill="1" applyAlignment="1">
      <alignment vertical="center" wrapText="1"/>
    </xf>
    <xf numFmtId="0" fontId="14" fillId="0" borderId="0" xfId="0" applyFont="1" applyFill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/>
    </xf>
    <xf numFmtId="0" fontId="15" fillId="6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14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0" fillId="5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Border="1">
      <alignment vertical="center"/>
    </xf>
    <xf numFmtId="0" fontId="13" fillId="0" borderId="1" xfId="0" applyFont="1" applyFill="1" applyBorder="1" applyAlignment="1">
      <alignment horizontal="left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16" fillId="0" borderId="0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7" fillId="0" borderId="4" xfId="0" applyFont="1" applyFill="1" applyBorder="1" applyAlignment="1">
      <alignment vertical="center"/>
    </xf>
    <xf numFmtId="0" fontId="17" fillId="0" borderId="3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0" fontId="19" fillId="0" borderId="7" xfId="0" applyFont="1" applyBorder="1" applyAlignment="1">
      <alignment horizontal="center" vertical="center"/>
    </xf>
    <xf numFmtId="0" fontId="20" fillId="0" borderId="7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20" fillId="0" borderId="6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 wrapText="1"/>
    </xf>
    <xf numFmtId="0" fontId="16" fillId="0" borderId="7" xfId="0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9" fontId="16" fillId="0" borderId="5" xfId="0" applyNumberFormat="1" applyFont="1" applyFill="1" applyBorder="1" applyAlignment="1">
      <alignment horizontal="center" vertical="center" wrapText="1"/>
    </xf>
    <xf numFmtId="9" fontId="16" fillId="0" borderId="6" xfId="0" applyNumberFormat="1" applyFont="1" applyFill="1" applyBorder="1" applyAlignment="1">
      <alignment horizontal="center" vertical="center" wrapText="1"/>
    </xf>
    <xf numFmtId="9" fontId="16" fillId="7" borderId="1" xfId="11" applyFont="1" applyFill="1" applyBorder="1" applyAlignment="1">
      <alignment horizontal="center" vertical="center"/>
    </xf>
    <xf numFmtId="9" fontId="16" fillId="0" borderId="1" xfId="11" applyNumberFormat="1" applyFont="1" applyFill="1" applyBorder="1" applyAlignment="1">
      <alignment horizontal="center" vertical="center" wrapText="1"/>
    </xf>
    <xf numFmtId="9" fontId="16" fillId="0" borderId="5" xfId="0" applyNumberFormat="1" applyFont="1" applyFill="1" applyBorder="1" applyAlignment="1" applyProtection="1">
      <alignment horizontal="center" vertical="center" wrapText="1"/>
    </xf>
    <xf numFmtId="0" fontId="16" fillId="0" borderId="6" xfId="0" applyNumberFormat="1" applyFont="1" applyFill="1" applyBorder="1" applyAlignment="1" applyProtection="1">
      <alignment horizontal="center" vertical="center" wrapText="1"/>
    </xf>
    <xf numFmtId="9" fontId="16" fillId="0" borderId="5" xfId="0" applyNumberFormat="1" applyFont="1" applyFill="1" applyBorder="1" applyAlignment="1">
      <alignment horizontal="center" vertical="center"/>
    </xf>
    <xf numFmtId="9" fontId="16" fillId="0" borderId="7" xfId="0" applyNumberFormat="1" applyFont="1" applyFill="1" applyBorder="1" applyAlignment="1">
      <alignment horizontal="center" vertical="center"/>
    </xf>
    <xf numFmtId="9" fontId="16" fillId="0" borderId="6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6" fillId="0" borderId="1" xfId="11" applyFont="1" applyBorder="1" applyAlignment="1">
      <alignment horizontal="center" vertical="center"/>
    </xf>
    <xf numFmtId="9" fontId="26" fillId="0" borderId="1" xfId="11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/>
    </xf>
    <xf numFmtId="9" fontId="15" fillId="0" borderId="1" xfId="11" applyFont="1" applyBorder="1" applyAlignment="1">
      <alignment horizontal="center" vertical="center"/>
    </xf>
    <xf numFmtId="9" fontId="15" fillId="0" borderId="1" xfId="11" applyFont="1" applyBorder="1" applyAlignment="1">
      <alignment horizontal="center" vertical="center" wrapText="1"/>
    </xf>
    <xf numFmtId="9" fontId="8" fillId="0" borderId="1" xfId="1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/>
    </xf>
    <xf numFmtId="0" fontId="15" fillId="7" borderId="1" xfId="11" applyNumberFormat="1" applyFont="1" applyFill="1" applyBorder="1" applyAlignment="1" applyProtection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 wrapText="1"/>
    </xf>
    <xf numFmtId="0" fontId="31" fillId="0" borderId="1" xfId="0" applyFont="1" applyBorder="1" applyAlignment="1">
      <alignment horizontal="center" vertical="center"/>
    </xf>
    <xf numFmtId="0" fontId="26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6" fillId="0" borderId="6" xfId="0" applyFont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/>
    </xf>
    <xf numFmtId="0" fontId="29" fillId="0" borderId="5" xfId="0" applyFont="1" applyFill="1" applyBorder="1" applyAlignment="1">
      <alignment horizontal="center" vertical="center"/>
    </xf>
    <xf numFmtId="0" fontId="29" fillId="0" borderId="6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2018&#24180;9.26-10.25&#2608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7" customWidth="1"/>
    <col min="2" max="2" width="11" style="7" customWidth="1"/>
    <col min="3" max="3" width="8.125" style="7" customWidth="1"/>
    <col min="4" max="4" width="17.25" style="37" customWidth="1"/>
    <col min="5" max="5" width="16" style="37" customWidth="1"/>
    <col min="6" max="6" width="14.125" style="7" customWidth="1"/>
    <col min="7" max="7" width="9.125" style="7" customWidth="1"/>
    <col min="8" max="8" width="7.5" style="7" customWidth="1"/>
    <col min="9" max="9" width="10.125" style="7" customWidth="1"/>
    <col min="10" max="10" width="16.25" style="104" customWidth="1"/>
    <col min="11" max="11" width="10.125" style="7" customWidth="1"/>
    <col min="12" max="12" width="11.125" style="105" customWidth="1"/>
    <col min="13" max="13" width="11.125" style="105" hidden="1" customWidth="1"/>
    <col min="14" max="14" width="7.25" style="105" customWidth="1"/>
    <col min="15" max="15" width="8.875" style="7" customWidth="1"/>
    <col min="16" max="17" width="9.75" style="7" customWidth="1"/>
    <col min="18" max="18" width="9.875" style="7" customWidth="1"/>
    <col min="19" max="19" width="7.25" style="105" customWidth="1"/>
    <col min="20" max="20" width="6" style="7" customWidth="1"/>
  </cols>
  <sheetData>
    <row r="1" ht="41" customHeight="1" spans="1:20">
      <c r="A1" s="106" t="s">
        <v>0</v>
      </c>
      <c r="B1" s="106"/>
      <c r="C1" s="106"/>
      <c r="D1" s="106"/>
      <c r="E1" s="106"/>
      <c r="F1" s="106"/>
      <c r="G1" s="106"/>
      <c r="H1" s="106"/>
      <c r="I1" s="106"/>
      <c r="J1" s="116"/>
      <c r="K1" s="106"/>
      <c r="L1" s="117" t="s">
        <v>1</v>
      </c>
      <c r="M1" s="117"/>
      <c r="N1" s="117"/>
      <c r="O1" s="118" t="s">
        <v>2</v>
      </c>
      <c r="P1" s="118"/>
      <c r="Q1" s="117" t="s">
        <v>3</v>
      </c>
      <c r="R1" s="117"/>
      <c r="S1" s="117"/>
      <c r="T1" s="106"/>
    </row>
    <row r="2" s="4" customFormat="1" ht="46" customHeight="1" spans="1:20">
      <c r="A2" s="107" t="s">
        <v>4</v>
      </c>
      <c r="B2" s="107" t="s">
        <v>5</v>
      </c>
      <c r="C2" s="107" t="s">
        <v>6</v>
      </c>
      <c r="D2" s="107" t="s">
        <v>7</v>
      </c>
      <c r="E2" s="107" t="s">
        <v>8</v>
      </c>
      <c r="F2" s="107" t="s">
        <v>9</v>
      </c>
      <c r="G2" s="107" t="s">
        <v>10</v>
      </c>
      <c r="H2" s="107" t="s">
        <v>11</v>
      </c>
      <c r="I2" s="107" t="s">
        <v>12</v>
      </c>
      <c r="J2" s="107" t="s">
        <v>13</v>
      </c>
      <c r="K2" s="107" t="s">
        <v>14</v>
      </c>
      <c r="L2" s="15" t="s">
        <v>15</v>
      </c>
      <c r="M2" s="15" t="s">
        <v>16</v>
      </c>
      <c r="N2" s="15" t="s">
        <v>17</v>
      </c>
      <c r="O2" s="107" t="s">
        <v>18</v>
      </c>
      <c r="P2" s="107" t="s">
        <v>19</v>
      </c>
      <c r="Q2" s="15" t="s">
        <v>20</v>
      </c>
      <c r="R2" s="15" t="s">
        <v>21</v>
      </c>
      <c r="S2" s="15" t="s">
        <v>22</v>
      </c>
      <c r="T2" s="135" t="s">
        <v>23</v>
      </c>
    </row>
    <row r="3" s="2" customFormat="1" ht="49" customHeight="1" spans="1:20">
      <c r="A3" s="108">
        <v>1</v>
      </c>
      <c r="B3" s="33" t="s">
        <v>24</v>
      </c>
      <c r="C3" s="109">
        <v>133360</v>
      </c>
      <c r="D3" s="109" t="s">
        <v>25</v>
      </c>
      <c r="E3" s="109" t="s">
        <v>26</v>
      </c>
      <c r="F3" s="109" t="s">
        <v>27</v>
      </c>
      <c r="G3" s="109">
        <f>VLOOKUP(C:C,[1]考核价查询!$A$1:$E$65536,5,0)</f>
        <v>16.4</v>
      </c>
      <c r="H3" s="109">
        <v>39.9</v>
      </c>
      <c r="I3" s="119">
        <f>(H3-G3)/H3</f>
        <v>0.588972431077694</v>
      </c>
      <c r="J3" s="120" t="s">
        <v>28</v>
      </c>
      <c r="K3" s="119" t="s">
        <v>29</v>
      </c>
      <c r="L3" s="121">
        <v>0.07</v>
      </c>
      <c r="M3" s="122">
        <f>H3*L3</f>
        <v>2.793</v>
      </c>
      <c r="N3" s="121">
        <v>0.09</v>
      </c>
      <c r="O3" s="123">
        <v>864</v>
      </c>
      <c r="P3" s="109"/>
      <c r="Q3" s="136">
        <v>1520</v>
      </c>
      <c r="R3" s="136">
        <v>2023</v>
      </c>
      <c r="S3" s="137" t="s">
        <v>30</v>
      </c>
      <c r="T3" s="109" t="s">
        <v>31</v>
      </c>
    </row>
    <row r="4" s="2" customFormat="1" ht="35" customHeight="1" spans="1:20">
      <c r="A4" s="108">
        <f>A3+1</f>
        <v>2</v>
      </c>
      <c r="B4" s="33"/>
      <c r="C4" s="109">
        <v>31440</v>
      </c>
      <c r="D4" s="109" t="s">
        <v>32</v>
      </c>
      <c r="E4" s="109" t="s">
        <v>33</v>
      </c>
      <c r="F4" s="109" t="s">
        <v>34</v>
      </c>
      <c r="G4" s="109">
        <f>VLOOKUP(C:C,[1]考核价查询!$A$1:$E$65536,5,0)</f>
        <v>15.2</v>
      </c>
      <c r="H4" s="109">
        <v>38</v>
      </c>
      <c r="I4" s="119">
        <f>(H4-G4)/H4</f>
        <v>0.6</v>
      </c>
      <c r="J4" s="120" t="s">
        <v>35</v>
      </c>
      <c r="K4" s="119" t="s">
        <v>29</v>
      </c>
      <c r="L4" s="121">
        <v>0.07</v>
      </c>
      <c r="M4" s="122">
        <f>H4*L4</f>
        <v>2.66</v>
      </c>
      <c r="N4" s="121">
        <v>0.09</v>
      </c>
      <c r="O4" s="123">
        <v>233</v>
      </c>
      <c r="P4" s="109"/>
      <c r="Q4" s="138"/>
      <c r="R4" s="138"/>
      <c r="S4" s="139"/>
      <c r="T4" s="109" t="s">
        <v>31</v>
      </c>
    </row>
    <row r="5" ht="25" customHeight="1" spans="1:20">
      <c r="A5" s="110">
        <f>A4+1</f>
        <v>3</v>
      </c>
      <c r="B5" s="111" t="s">
        <v>36</v>
      </c>
      <c r="C5" s="72">
        <v>118954</v>
      </c>
      <c r="D5" s="72" t="s">
        <v>37</v>
      </c>
      <c r="E5" s="72" t="s">
        <v>38</v>
      </c>
      <c r="F5" s="72" t="s">
        <v>39</v>
      </c>
      <c r="G5" s="81">
        <f>VLOOKUP(C:C,[1]考核价查询!$A$1:$E$65536,5,0)</f>
        <v>9.3</v>
      </c>
      <c r="H5" s="81">
        <v>21.9</v>
      </c>
      <c r="I5" s="124">
        <f>(H5-G5)/H5</f>
        <v>0.575342465753425</v>
      </c>
      <c r="J5" s="125" t="s">
        <v>29</v>
      </c>
      <c r="K5" s="124"/>
      <c r="L5" s="126" t="s">
        <v>40</v>
      </c>
      <c r="M5" s="127"/>
      <c r="N5" s="126"/>
      <c r="O5" s="81"/>
      <c r="P5" s="128">
        <v>53959</v>
      </c>
      <c r="Q5" s="128">
        <v>53959</v>
      </c>
      <c r="R5" s="140"/>
      <c r="S5" s="129"/>
      <c r="T5" s="81"/>
    </row>
    <row r="6" ht="48" customHeight="1" spans="1:20">
      <c r="A6" s="110">
        <f t="shared" ref="A5:A17" si="0">A5+1</f>
        <v>4</v>
      </c>
      <c r="B6" s="111"/>
      <c r="C6" s="72">
        <v>136714</v>
      </c>
      <c r="D6" s="72" t="s">
        <v>41</v>
      </c>
      <c r="E6" s="72" t="s">
        <v>42</v>
      </c>
      <c r="F6" s="72" t="s">
        <v>43</v>
      </c>
      <c r="G6" s="81">
        <f>VLOOKUP(C:C,[1]考核价查询!$A$1:$E$65536,5,0)</f>
        <v>14.8</v>
      </c>
      <c r="H6" s="81">
        <v>29.8</v>
      </c>
      <c r="I6" s="124">
        <f t="shared" ref="I6:I15" si="1">(H6-G6)/H6</f>
        <v>0.503355704697987</v>
      </c>
      <c r="J6" s="125" t="s">
        <v>44</v>
      </c>
      <c r="K6" s="124"/>
      <c r="L6" s="126" t="s">
        <v>40</v>
      </c>
      <c r="M6" s="127"/>
      <c r="N6" s="126"/>
      <c r="O6" s="81"/>
      <c r="P6" s="128">
        <v>96817</v>
      </c>
      <c r="Q6" s="128">
        <v>96817</v>
      </c>
      <c r="R6" s="140"/>
      <c r="S6" s="129"/>
      <c r="T6" s="81"/>
    </row>
    <row r="7" ht="25" customHeight="1" spans="1:20">
      <c r="A7" s="110">
        <f t="shared" si="0"/>
        <v>5</v>
      </c>
      <c r="B7" s="111"/>
      <c r="C7" s="81">
        <v>139379</v>
      </c>
      <c r="D7" s="81" t="s">
        <v>45</v>
      </c>
      <c r="E7" s="81" t="s">
        <v>46</v>
      </c>
      <c r="F7" s="81" t="s">
        <v>34</v>
      </c>
      <c r="G7" s="81">
        <f>VLOOKUP(C:C,[1]考核价查询!$A$1:$E$65536,5,0)</f>
        <v>8.4</v>
      </c>
      <c r="H7" s="81">
        <v>24</v>
      </c>
      <c r="I7" s="124">
        <f t="shared" si="1"/>
        <v>0.65</v>
      </c>
      <c r="J7" s="125" t="s">
        <v>29</v>
      </c>
      <c r="K7" s="124" t="s">
        <v>29</v>
      </c>
      <c r="L7" s="129">
        <v>0.05</v>
      </c>
      <c r="M7" s="127">
        <f>H7*L7</f>
        <v>1.2</v>
      </c>
      <c r="N7" s="126"/>
      <c r="O7" s="81"/>
      <c r="P7" s="128">
        <v>100485</v>
      </c>
      <c r="Q7" s="128">
        <v>100485</v>
      </c>
      <c r="R7" s="140"/>
      <c r="S7" s="129"/>
      <c r="T7" s="81"/>
    </row>
    <row r="8" ht="25" customHeight="1" spans="1:20">
      <c r="A8" s="110">
        <f t="shared" si="0"/>
        <v>6</v>
      </c>
      <c r="B8" s="111"/>
      <c r="C8" s="81">
        <v>113826</v>
      </c>
      <c r="D8" s="81" t="s">
        <v>47</v>
      </c>
      <c r="E8" s="81" t="s">
        <v>48</v>
      </c>
      <c r="F8" s="81" t="s">
        <v>49</v>
      </c>
      <c r="G8" s="81">
        <f>VLOOKUP(C:C,[1]考核价查询!$A$1:$E$65536,5,0)</f>
        <v>12</v>
      </c>
      <c r="H8" s="81">
        <v>22</v>
      </c>
      <c r="I8" s="124">
        <f t="shared" si="1"/>
        <v>0.454545454545455</v>
      </c>
      <c r="J8" s="125" t="s">
        <v>29</v>
      </c>
      <c r="K8" s="130">
        <v>3</v>
      </c>
      <c r="L8" s="129">
        <v>0.07</v>
      </c>
      <c r="M8" s="127">
        <f t="shared" ref="M5:M15" si="2">H8*L8</f>
        <v>1.54</v>
      </c>
      <c r="N8" s="126"/>
      <c r="O8" s="81"/>
      <c r="P8" s="128">
        <v>5616</v>
      </c>
      <c r="Q8" s="128">
        <v>5616</v>
      </c>
      <c r="R8" s="140"/>
      <c r="S8" s="129"/>
      <c r="T8" s="81"/>
    </row>
    <row r="9" ht="25" customHeight="1" spans="1:20">
      <c r="A9" s="110">
        <f t="shared" si="0"/>
        <v>7</v>
      </c>
      <c r="B9" s="112" t="s">
        <v>50</v>
      </c>
      <c r="C9" s="83">
        <v>162305</v>
      </c>
      <c r="D9" s="83" t="s">
        <v>51</v>
      </c>
      <c r="E9" s="83" t="s">
        <v>52</v>
      </c>
      <c r="F9" s="81" t="s">
        <v>53</v>
      </c>
      <c r="G9" s="81">
        <f>VLOOKUP(C:C,[1]考核价查询!$A$1:$E$65536,5,0)</f>
        <v>174.6</v>
      </c>
      <c r="H9" s="81">
        <v>388</v>
      </c>
      <c r="I9" s="124">
        <f t="shared" si="1"/>
        <v>0.55</v>
      </c>
      <c r="J9" s="125" t="s">
        <v>54</v>
      </c>
      <c r="K9" s="124"/>
      <c r="L9" s="131">
        <v>0.08</v>
      </c>
      <c r="M9" s="127">
        <f t="shared" si="2"/>
        <v>31.04</v>
      </c>
      <c r="N9" s="132"/>
      <c r="O9" s="81">
        <v>798</v>
      </c>
      <c r="P9" s="81"/>
      <c r="Q9" s="81">
        <v>798</v>
      </c>
      <c r="R9" s="81"/>
      <c r="S9" s="132"/>
      <c r="T9" s="81"/>
    </row>
    <row r="10" ht="25" customHeight="1" spans="1:20">
      <c r="A10" s="110">
        <f t="shared" si="0"/>
        <v>8</v>
      </c>
      <c r="B10" s="112"/>
      <c r="C10" s="83">
        <v>116987</v>
      </c>
      <c r="D10" s="83" t="s">
        <v>55</v>
      </c>
      <c r="E10" s="83" t="s">
        <v>56</v>
      </c>
      <c r="F10" s="81" t="s">
        <v>57</v>
      </c>
      <c r="G10" s="81">
        <f>VLOOKUP(C:C,[1]考核价查询!$A$1:$E$65536,5,0)</f>
        <v>71</v>
      </c>
      <c r="H10" s="81">
        <v>198</v>
      </c>
      <c r="I10" s="124">
        <f t="shared" si="1"/>
        <v>0.641414141414141</v>
      </c>
      <c r="J10" s="125" t="s">
        <v>58</v>
      </c>
      <c r="K10" s="124"/>
      <c r="L10" s="133">
        <v>0.05</v>
      </c>
      <c r="M10" s="127">
        <f t="shared" si="2"/>
        <v>9.9</v>
      </c>
      <c r="N10" s="117"/>
      <c r="O10" s="81">
        <v>71</v>
      </c>
      <c r="P10" s="81"/>
      <c r="Q10" s="81">
        <v>71</v>
      </c>
      <c r="R10" s="81"/>
      <c r="S10" s="117"/>
      <c r="T10" s="81"/>
    </row>
    <row r="11" ht="25" customHeight="1" spans="1:20">
      <c r="A11" s="110">
        <f t="shared" si="0"/>
        <v>9</v>
      </c>
      <c r="B11" s="113" t="s">
        <v>59</v>
      </c>
      <c r="C11" s="83">
        <v>164949</v>
      </c>
      <c r="D11" s="83" t="s">
        <v>60</v>
      </c>
      <c r="E11" s="84" t="s">
        <v>61</v>
      </c>
      <c r="F11" s="85" t="s">
        <v>49</v>
      </c>
      <c r="G11" s="81">
        <f>VLOOKUP(C:C,[1]考核价查询!$A$1:$E$65536,5,0)</f>
        <v>84</v>
      </c>
      <c r="H11" s="114">
        <v>180</v>
      </c>
      <c r="I11" s="124">
        <f t="shared" si="1"/>
        <v>0.533333333333333</v>
      </c>
      <c r="J11" s="125" t="s">
        <v>62</v>
      </c>
      <c r="K11" s="130">
        <v>5</v>
      </c>
      <c r="L11" s="133">
        <v>0.07</v>
      </c>
      <c r="M11" s="127">
        <f t="shared" si="2"/>
        <v>12.6</v>
      </c>
      <c r="N11" s="117" t="s">
        <v>63</v>
      </c>
      <c r="O11" s="114">
        <v>34449</v>
      </c>
      <c r="P11" s="114"/>
      <c r="Q11" s="114">
        <v>34449</v>
      </c>
      <c r="R11" s="141"/>
      <c r="S11" s="117"/>
      <c r="T11" s="81"/>
    </row>
    <row r="12" ht="25" customHeight="1" spans="1:20">
      <c r="A12" s="110">
        <f t="shared" si="0"/>
        <v>10</v>
      </c>
      <c r="B12" s="113"/>
      <c r="C12" s="83">
        <v>75138</v>
      </c>
      <c r="D12" s="83" t="s">
        <v>60</v>
      </c>
      <c r="E12" s="83" t="s">
        <v>64</v>
      </c>
      <c r="F12" s="85" t="s">
        <v>49</v>
      </c>
      <c r="G12" s="81">
        <f>VLOOKUP(C:C,[1]考核价查询!$A$1:$E$65536,5,0)</f>
        <v>60</v>
      </c>
      <c r="H12" s="115">
        <v>86</v>
      </c>
      <c r="I12" s="124">
        <f t="shared" si="1"/>
        <v>0.302325581395349</v>
      </c>
      <c r="J12" s="125" t="s">
        <v>65</v>
      </c>
      <c r="K12" s="130">
        <v>3</v>
      </c>
      <c r="L12" s="131">
        <v>0.07</v>
      </c>
      <c r="M12" s="127">
        <f t="shared" si="2"/>
        <v>6.02</v>
      </c>
      <c r="N12" s="117" t="s">
        <v>66</v>
      </c>
      <c r="O12" s="114"/>
      <c r="P12" s="114"/>
      <c r="Q12" s="114"/>
      <c r="R12" s="142"/>
      <c r="S12" s="117"/>
      <c r="T12" s="81"/>
    </row>
    <row r="13" ht="25" customHeight="1" spans="1:20">
      <c r="A13" s="110">
        <f t="shared" si="0"/>
        <v>11</v>
      </c>
      <c r="B13" s="113"/>
      <c r="C13" s="83">
        <v>84174</v>
      </c>
      <c r="D13" s="83" t="s">
        <v>67</v>
      </c>
      <c r="E13" s="83" t="s">
        <v>68</v>
      </c>
      <c r="F13" s="85" t="s">
        <v>34</v>
      </c>
      <c r="G13" s="81">
        <f>VLOOKUP(C:C,[1]考核价查询!$A$1:$E$65536,5,0)</f>
        <v>12.25</v>
      </c>
      <c r="H13" s="74">
        <v>35</v>
      </c>
      <c r="I13" s="124">
        <f t="shared" si="1"/>
        <v>0.65</v>
      </c>
      <c r="J13" s="125" t="s">
        <v>29</v>
      </c>
      <c r="K13" s="124" t="s">
        <v>29</v>
      </c>
      <c r="L13" s="133">
        <v>0.07</v>
      </c>
      <c r="M13" s="127">
        <f t="shared" si="2"/>
        <v>2.45</v>
      </c>
      <c r="N13" s="117"/>
      <c r="O13" s="115"/>
      <c r="P13" s="115">
        <v>64600</v>
      </c>
      <c r="Q13" s="115">
        <v>64600</v>
      </c>
      <c r="R13" s="115"/>
      <c r="S13" s="117"/>
      <c r="T13" s="81"/>
    </row>
    <row r="14" ht="25" customHeight="1" spans="1:20">
      <c r="A14" s="110">
        <f t="shared" si="0"/>
        <v>12</v>
      </c>
      <c r="B14" s="113"/>
      <c r="C14" s="83">
        <v>166880</v>
      </c>
      <c r="D14" s="83" t="s">
        <v>69</v>
      </c>
      <c r="E14" s="83" t="s">
        <v>70</v>
      </c>
      <c r="F14" s="75" t="s">
        <v>71</v>
      </c>
      <c r="G14" s="81">
        <f>VLOOKUP(C:C,[1]考核价查询!$A$1:$E$65536,5,0)</f>
        <v>89.1</v>
      </c>
      <c r="H14" s="75">
        <v>198</v>
      </c>
      <c r="I14" s="124">
        <f t="shared" si="1"/>
        <v>0.55</v>
      </c>
      <c r="J14" s="125" t="s">
        <v>72</v>
      </c>
      <c r="K14" s="130">
        <v>4</v>
      </c>
      <c r="L14" s="133">
        <v>0.07</v>
      </c>
      <c r="M14" s="127">
        <f t="shared" si="2"/>
        <v>13.86</v>
      </c>
      <c r="N14" s="134" t="s">
        <v>63</v>
      </c>
      <c r="O14" s="75">
        <v>29100</v>
      </c>
      <c r="P14" s="75"/>
      <c r="Q14" s="143">
        <v>36518</v>
      </c>
      <c r="R14" s="75">
        <f>Q14*1.5</f>
        <v>54777</v>
      </c>
      <c r="S14" s="117"/>
      <c r="T14" s="81"/>
    </row>
    <row r="15" ht="25" customHeight="1" spans="1:20">
      <c r="A15" s="110">
        <f t="shared" si="0"/>
        <v>13</v>
      </c>
      <c r="B15" s="113"/>
      <c r="C15" s="83">
        <v>21580</v>
      </c>
      <c r="D15" s="83" t="s">
        <v>73</v>
      </c>
      <c r="E15" s="83" t="s">
        <v>74</v>
      </c>
      <c r="F15" s="75" t="s">
        <v>27</v>
      </c>
      <c r="G15" s="81">
        <f>VLOOKUP(C:C,[1]考核价查询!$A$1:$E$65536,5,0)</f>
        <v>55.6</v>
      </c>
      <c r="H15" s="75">
        <v>98</v>
      </c>
      <c r="I15" s="124">
        <f t="shared" si="1"/>
        <v>0.43265306122449</v>
      </c>
      <c r="J15" s="125" t="s">
        <v>75</v>
      </c>
      <c r="K15" s="124" t="s">
        <v>29</v>
      </c>
      <c r="L15" s="133">
        <v>0.07</v>
      </c>
      <c r="M15" s="127">
        <f t="shared" si="2"/>
        <v>6.86</v>
      </c>
      <c r="N15" s="117"/>
      <c r="O15" s="75"/>
      <c r="P15" s="75">
        <v>20400</v>
      </c>
      <c r="Q15" s="75">
        <v>20400</v>
      </c>
      <c r="R15" s="75"/>
      <c r="S15" s="117"/>
      <c r="T15" s="81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G19"/>
  <sheetViews>
    <sheetView workbookViewId="0">
      <pane xSplit="3" ySplit="2" topLeftCell="D6" activePane="bottomRight" state="frozen"/>
      <selection/>
      <selection pane="topRight"/>
      <selection pane="bottomLeft"/>
      <selection pane="bottomRight" activeCell="K3" sqref="K3:K4"/>
    </sheetView>
  </sheetViews>
  <sheetFormatPr defaultColWidth="9" defaultRowHeight="13.5"/>
  <cols>
    <col min="1" max="1" width="4.25" style="66" customWidth="1"/>
    <col min="2" max="2" width="10.375" style="66" customWidth="1"/>
    <col min="3" max="3" width="6.375" style="66" customWidth="1"/>
    <col min="4" max="4" width="14.3916666666667" style="67" customWidth="1"/>
    <col min="5" max="5" width="16" style="67" customWidth="1"/>
    <col min="6" max="6" width="12" style="66" customWidth="1"/>
    <col min="7" max="8" width="10.875" style="66" customWidth="1"/>
    <col min="9" max="10" width="10.25" style="68" customWidth="1"/>
    <col min="11" max="11" width="13.375" style="68" customWidth="1"/>
    <col min="12" max="12" width="6" style="66" customWidth="1"/>
    <col min="13" max="13" width="13.375" style="66" hidden="1" customWidth="1"/>
  </cols>
  <sheetData>
    <row r="1" ht="26" customHeight="1" spans="1:13">
      <c r="A1" s="69" t="s">
        <v>76</v>
      </c>
      <c r="B1" s="70"/>
      <c r="C1" s="70"/>
      <c r="D1" s="70"/>
      <c r="E1" s="70"/>
      <c r="F1" s="71"/>
      <c r="G1" s="72" t="s">
        <v>77</v>
      </c>
      <c r="H1" s="72"/>
      <c r="I1" s="72" t="s">
        <v>1</v>
      </c>
      <c r="J1" s="72"/>
      <c r="K1" s="72" t="s">
        <v>78</v>
      </c>
      <c r="L1" s="74"/>
      <c r="M1" s="92" t="s">
        <v>79</v>
      </c>
    </row>
    <row r="2" s="4" customFormat="1" ht="46" customHeight="1" spans="1:13">
      <c r="A2" s="73" t="s">
        <v>4</v>
      </c>
      <c r="B2" s="73" t="s">
        <v>5</v>
      </c>
      <c r="C2" s="73" t="s">
        <v>6</v>
      </c>
      <c r="D2" s="73" t="s">
        <v>7</v>
      </c>
      <c r="E2" s="73" t="s">
        <v>8</v>
      </c>
      <c r="F2" s="73" t="s">
        <v>9</v>
      </c>
      <c r="G2" s="73" t="s">
        <v>20</v>
      </c>
      <c r="H2" s="73" t="s">
        <v>21</v>
      </c>
      <c r="I2" s="73" t="s">
        <v>15</v>
      </c>
      <c r="J2" s="73" t="s">
        <v>80</v>
      </c>
      <c r="K2" s="73" t="s">
        <v>22</v>
      </c>
      <c r="L2" s="93" t="s">
        <v>23</v>
      </c>
      <c r="M2" s="94"/>
    </row>
    <row r="3" s="2" customFormat="1" ht="35" customHeight="1" spans="1:13">
      <c r="A3" s="74">
        <v>1</v>
      </c>
      <c r="B3" s="75" t="s">
        <v>24</v>
      </c>
      <c r="C3" s="75">
        <v>133360</v>
      </c>
      <c r="D3" s="74" t="s">
        <v>25</v>
      </c>
      <c r="E3" s="75" t="s">
        <v>26</v>
      </c>
      <c r="F3" s="75" t="s">
        <v>27</v>
      </c>
      <c r="G3" s="76" t="s">
        <v>81</v>
      </c>
      <c r="H3" s="76">
        <v>1946</v>
      </c>
      <c r="I3" s="95" t="s">
        <v>82</v>
      </c>
      <c r="J3" s="95" t="s">
        <v>83</v>
      </c>
      <c r="K3" s="86" t="s">
        <v>84</v>
      </c>
      <c r="L3" s="75" t="s">
        <v>85</v>
      </c>
      <c r="M3" s="83" t="s">
        <v>86</v>
      </c>
    </row>
    <row r="4" s="2" customFormat="1" ht="35" customHeight="1" spans="1:13">
      <c r="A4" s="74">
        <f>A3+1</f>
        <v>2</v>
      </c>
      <c r="B4" s="75"/>
      <c r="C4" s="75">
        <v>31440</v>
      </c>
      <c r="D4" s="74" t="s">
        <v>32</v>
      </c>
      <c r="E4" s="75" t="s">
        <v>33</v>
      </c>
      <c r="F4" s="75" t="s">
        <v>34</v>
      </c>
      <c r="G4" s="77"/>
      <c r="H4" s="77"/>
      <c r="I4" s="96"/>
      <c r="J4" s="96"/>
      <c r="K4" s="90"/>
      <c r="L4" s="75" t="s">
        <v>85</v>
      </c>
      <c r="M4" s="83" t="s">
        <v>86</v>
      </c>
    </row>
    <row r="5" s="2" customFormat="1" ht="35" customHeight="1" spans="1:59">
      <c r="A5" s="74">
        <f>A4+1</f>
        <v>3</v>
      </c>
      <c r="B5" s="76" t="s">
        <v>36</v>
      </c>
      <c r="C5" s="72">
        <v>136714</v>
      </c>
      <c r="D5" s="72" t="s">
        <v>41</v>
      </c>
      <c r="E5" s="72" t="s">
        <v>42</v>
      </c>
      <c r="F5" s="72" t="s">
        <v>43</v>
      </c>
      <c r="G5" s="78" t="s">
        <v>87</v>
      </c>
      <c r="H5" s="78">
        <v>13716</v>
      </c>
      <c r="I5" s="97" t="s">
        <v>88</v>
      </c>
      <c r="J5" s="97" t="s">
        <v>82</v>
      </c>
      <c r="K5" s="98" t="s">
        <v>89</v>
      </c>
      <c r="L5" s="75" t="s">
        <v>85</v>
      </c>
      <c r="M5" s="75" t="s">
        <v>90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</row>
    <row r="6" s="2" customFormat="1" ht="35" customHeight="1" spans="1:13">
      <c r="A6" s="74">
        <f>A5+1</f>
        <v>4</v>
      </c>
      <c r="B6" s="79"/>
      <c r="C6" s="75">
        <v>113826</v>
      </c>
      <c r="D6" s="74" t="s">
        <v>47</v>
      </c>
      <c r="E6" s="75" t="s">
        <v>48</v>
      </c>
      <c r="F6" s="75" t="s">
        <v>49</v>
      </c>
      <c r="G6" s="80"/>
      <c r="H6" s="80"/>
      <c r="I6" s="97"/>
      <c r="J6" s="97"/>
      <c r="K6" s="98"/>
      <c r="L6" s="75" t="s">
        <v>85</v>
      </c>
      <c r="M6" s="75" t="s">
        <v>90</v>
      </c>
    </row>
    <row r="7" ht="35" customHeight="1" spans="1:13">
      <c r="A7" s="74">
        <f>A6+1</f>
        <v>5</v>
      </c>
      <c r="B7" s="79"/>
      <c r="C7" s="75">
        <v>139379</v>
      </c>
      <c r="D7" s="74" t="s">
        <v>45</v>
      </c>
      <c r="E7" s="75" t="s">
        <v>46</v>
      </c>
      <c r="F7" s="75" t="s">
        <v>34</v>
      </c>
      <c r="G7" s="80"/>
      <c r="H7" s="80"/>
      <c r="I7" s="97"/>
      <c r="J7" s="97"/>
      <c r="K7" s="98"/>
      <c r="L7" s="75" t="s">
        <v>85</v>
      </c>
      <c r="M7" s="75" t="s">
        <v>90</v>
      </c>
    </row>
    <row r="8" ht="35" customHeight="1" spans="1:13">
      <c r="A8" s="74">
        <f t="shared" ref="A8:A15" si="0">A7+1</f>
        <v>6</v>
      </c>
      <c r="B8" s="77"/>
      <c r="C8" s="81">
        <v>155108</v>
      </c>
      <c r="D8" s="81" t="s">
        <v>91</v>
      </c>
      <c r="E8" s="81" t="s">
        <v>92</v>
      </c>
      <c r="F8" s="81" t="s">
        <v>93</v>
      </c>
      <c r="G8" s="82"/>
      <c r="H8" s="82"/>
      <c r="I8" s="97"/>
      <c r="J8" s="97"/>
      <c r="K8" s="98"/>
      <c r="L8" s="75" t="s">
        <v>85</v>
      </c>
      <c r="M8" s="75" t="s">
        <v>90</v>
      </c>
    </row>
    <row r="9" ht="35" customHeight="1" spans="1:13">
      <c r="A9" s="74">
        <f t="shared" si="0"/>
        <v>7</v>
      </c>
      <c r="B9" s="75" t="s">
        <v>50</v>
      </c>
      <c r="C9" s="83">
        <v>162305</v>
      </c>
      <c r="D9" s="83" t="s">
        <v>51</v>
      </c>
      <c r="E9" s="83" t="s">
        <v>52</v>
      </c>
      <c r="F9" s="75" t="s">
        <v>53</v>
      </c>
      <c r="G9" s="76" t="s">
        <v>94</v>
      </c>
      <c r="H9" s="76">
        <v>1456</v>
      </c>
      <c r="I9" s="99">
        <v>0.08</v>
      </c>
      <c r="J9" s="95">
        <v>0.1</v>
      </c>
      <c r="K9" s="98" t="s">
        <v>95</v>
      </c>
      <c r="L9" s="75" t="s">
        <v>85</v>
      </c>
      <c r="M9" s="75" t="s">
        <v>86</v>
      </c>
    </row>
    <row r="10" ht="35" customHeight="1" spans="1:13">
      <c r="A10" s="74">
        <f t="shared" si="0"/>
        <v>8</v>
      </c>
      <c r="B10" s="75"/>
      <c r="C10" s="83">
        <v>116987</v>
      </c>
      <c r="D10" s="84" t="s">
        <v>55</v>
      </c>
      <c r="E10" s="83" t="s">
        <v>56</v>
      </c>
      <c r="F10" s="75" t="s">
        <v>57</v>
      </c>
      <c r="G10" s="77"/>
      <c r="H10" s="77"/>
      <c r="I10" s="100"/>
      <c r="J10" s="90"/>
      <c r="K10" s="98"/>
      <c r="L10" s="75" t="s">
        <v>85</v>
      </c>
      <c r="M10" s="75" t="s">
        <v>86</v>
      </c>
    </row>
    <row r="11" ht="35" customHeight="1" spans="1:13">
      <c r="A11" s="74">
        <f t="shared" si="0"/>
        <v>9</v>
      </c>
      <c r="B11" s="85" t="s">
        <v>59</v>
      </c>
      <c r="C11" s="83">
        <v>164949</v>
      </c>
      <c r="D11" s="83" t="s">
        <v>60</v>
      </c>
      <c r="E11" s="84" t="s">
        <v>61</v>
      </c>
      <c r="F11" s="85" t="s">
        <v>49</v>
      </c>
      <c r="G11" s="86" t="s">
        <v>96</v>
      </c>
      <c r="H11" s="87">
        <v>485486.02</v>
      </c>
      <c r="I11" s="101">
        <v>0.07</v>
      </c>
      <c r="J11" s="101">
        <v>0.09</v>
      </c>
      <c r="K11" s="86" t="s">
        <v>97</v>
      </c>
      <c r="L11" s="75" t="s">
        <v>85</v>
      </c>
      <c r="M11" s="72" t="s">
        <v>86</v>
      </c>
    </row>
    <row r="12" ht="35" customHeight="1" spans="1:13">
      <c r="A12" s="74">
        <f t="shared" si="0"/>
        <v>10</v>
      </c>
      <c r="B12" s="85"/>
      <c r="C12" s="83">
        <v>75138</v>
      </c>
      <c r="D12" s="83" t="s">
        <v>60</v>
      </c>
      <c r="E12" s="83" t="s">
        <v>64</v>
      </c>
      <c r="F12" s="85" t="s">
        <v>49</v>
      </c>
      <c r="G12" s="88"/>
      <c r="H12" s="89"/>
      <c r="I12" s="102"/>
      <c r="J12" s="102"/>
      <c r="K12" s="88"/>
      <c r="L12" s="75" t="s">
        <v>85</v>
      </c>
      <c r="M12" s="72"/>
    </row>
    <row r="13" ht="35" customHeight="1" spans="1:13">
      <c r="A13" s="74">
        <f t="shared" si="0"/>
        <v>11</v>
      </c>
      <c r="B13" s="85"/>
      <c r="C13" s="83">
        <v>84174</v>
      </c>
      <c r="D13" s="83" t="s">
        <v>67</v>
      </c>
      <c r="E13" s="83" t="s">
        <v>68</v>
      </c>
      <c r="F13" s="85" t="s">
        <v>34</v>
      </c>
      <c r="G13" s="88"/>
      <c r="H13" s="89"/>
      <c r="I13" s="102"/>
      <c r="J13" s="102"/>
      <c r="K13" s="88"/>
      <c r="L13" s="75" t="s">
        <v>85</v>
      </c>
      <c r="M13" s="74" t="s">
        <v>90</v>
      </c>
    </row>
    <row r="14" ht="35" customHeight="1" spans="1:13">
      <c r="A14" s="74">
        <f t="shared" si="0"/>
        <v>12</v>
      </c>
      <c r="B14" s="85"/>
      <c r="C14" s="83">
        <v>166880</v>
      </c>
      <c r="D14" s="83" t="s">
        <v>69</v>
      </c>
      <c r="E14" s="83" t="s">
        <v>70</v>
      </c>
      <c r="F14" s="75" t="s">
        <v>71</v>
      </c>
      <c r="G14" s="88"/>
      <c r="H14" s="89"/>
      <c r="I14" s="102"/>
      <c r="J14" s="102"/>
      <c r="K14" s="88"/>
      <c r="L14" s="75" t="s">
        <v>85</v>
      </c>
      <c r="M14" s="75" t="s">
        <v>86</v>
      </c>
    </row>
    <row r="15" ht="35" customHeight="1" spans="1:13">
      <c r="A15" s="74">
        <f t="shared" si="0"/>
        <v>13</v>
      </c>
      <c r="B15" s="85"/>
      <c r="C15" s="83">
        <v>21580</v>
      </c>
      <c r="D15" s="83" t="s">
        <v>73</v>
      </c>
      <c r="E15" s="83" t="s">
        <v>74</v>
      </c>
      <c r="F15" s="75" t="s">
        <v>27</v>
      </c>
      <c r="G15" s="90"/>
      <c r="H15" s="91"/>
      <c r="I15" s="103"/>
      <c r="J15" s="103"/>
      <c r="K15" s="90"/>
      <c r="L15" s="75" t="s">
        <v>85</v>
      </c>
      <c r="M15" s="75" t="s">
        <v>90</v>
      </c>
    </row>
    <row r="16" ht="35" customHeight="1"/>
    <row r="17" ht="35" customHeight="1"/>
    <row r="18" ht="35" customHeight="1"/>
    <row r="19" ht="35" customHeight="1"/>
  </sheetData>
  <mergeCells count="29">
    <mergeCell ref="A1:F1"/>
    <mergeCell ref="G1:H1"/>
    <mergeCell ref="I1:J1"/>
    <mergeCell ref="B3:B4"/>
    <mergeCell ref="B5:B8"/>
    <mergeCell ref="B9:B10"/>
    <mergeCell ref="B11:B15"/>
    <mergeCell ref="G3:G4"/>
    <mergeCell ref="G5:G8"/>
    <mergeCell ref="G9:G10"/>
    <mergeCell ref="G11:G15"/>
    <mergeCell ref="H3:H4"/>
    <mergeCell ref="H5:H8"/>
    <mergeCell ref="H9:H10"/>
    <mergeCell ref="H11:H15"/>
    <mergeCell ref="I3:I4"/>
    <mergeCell ref="I5:I8"/>
    <mergeCell ref="I9:I10"/>
    <mergeCell ref="I11:I15"/>
    <mergeCell ref="J3:J4"/>
    <mergeCell ref="J5:J8"/>
    <mergeCell ref="J9:J10"/>
    <mergeCell ref="J11:J15"/>
    <mergeCell ref="K3:K4"/>
    <mergeCell ref="K5:K8"/>
    <mergeCell ref="K9:K10"/>
    <mergeCell ref="K11:K15"/>
    <mergeCell ref="M1:M2"/>
    <mergeCell ref="M11:M12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5" customWidth="1"/>
    <col min="2" max="2" width="6.75" style="5" customWidth="1"/>
    <col min="3" max="3" width="21.25" style="6" customWidth="1"/>
    <col min="4" max="4" width="3.625" style="5" customWidth="1"/>
    <col min="5" max="5" width="11" style="6" customWidth="1"/>
    <col min="6" max="6" width="18.75" style="7" customWidth="1"/>
    <col min="7" max="7" width="23" style="7" customWidth="1"/>
    <col min="8" max="8" width="16.25" style="7" customWidth="1"/>
    <col min="9" max="9" width="14.5" style="7" customWidth="1"/>
    <col min="10" max="10" width="9" style="7" customWidth="1"/>
    <col min="11" max="11" width="9" customWidth="1"/>
    <col min="12" max="12" width="15.625" style="7" customWidth="1"/>
    <col min="13" max="13" width="18.5" style="7" customWidth="1"/>
    <col min="14" max="14" width="15.25" style="7" customWidth="1"/>
    <col min="15" max="17" width="9" customWidth="1"/>
    <col min="18" max="18" width="11.25" style="8" customWidth="1"/>
    <col min="19" max="20" width="11.25" style="9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10" t="s">
        <v>98</v>
      </c>
      <c r="B1" s="10"/>
      <c r="C1" s="53"/>
      <c r="D1" s="10"/>
      <c r="E1" s="11"/>
      <c r="F1" s="18"/>
      <c r="G1" s="18"/>
      <c r="H1" s="18"/>
      <c r="I1" s="18"/>
      <c r="J1" s="18"/>
      <c r="K1" s="58"/>
      <c r="L1" s="18" t="s">
        <v>36</v>
      </c>
      <c r="M1" s="18"/>
      <c r="N1" s="18"/>
      <c r="O1" s="59" t="s">
        <v>50</v>
      </c>
      <c r="P1" s="59"/>
      <c r="Q1" s="59"/>
      <c r="R1" s="23" t="s">
        <v>50</v>
      </c>
      <c r="S1" s="23"/>
      <c r="T1" s="23"/>
      <c r="U1" s="1" t="s">
        <v>99</v>
      </c>
      <c r="V1" s="1"/>
      <c r="W1" s="1"/>
    </row>
    <row r="2" s="1" customFormat="1" ht="23" customHeight="1" spans="1:28">
      <c r="A2" s="15" t="s">
        <v>4</v>
      </c>
      <c r="B2" s="15" t="s">
        <v>100</v>
      </c>
      <c r="C2" s="54" t="s">
        <v>101</v>
      </c>
      <c r="D2" s="15" t="s">
        <v>102</v>
      </c>
      <c r="E2" s="15" t="s">
        <v>103</v>
      </c>
      <c r="F2" s="16" t="s">
        <v>104</v>
      </c>
      <c r="G2" s="16" t="s">
        <v>105</v>
      </c>
      <c r="H2" s="16" t="s">
        <v>105</v>
      </c>
      <c r="I2" s="18" t="s">
        <v>106</v>
      </c>
      <c r="J2" s="18" t="s">
        <v>107</v>
      </c>
      <c r="K2" s="59"/>
      <c r="L2" s="25" t="s">
        <v>20</v>
      </c>
      <c r="M2" s="18" t="s">
        <v>108</v>
      </c>
      <c r="N2" s="25" t="s">
        <v>21</v>
      </c>
      <c r="O2" s="59" t="s">
        <v>109</v>
      </c>
      <c r="P2" s="59" t="s">
        <v>110</v>
      </c>
      <c r="Q2" s="59"/>
      <c r="R2" s="26" t="s">
        <v>20</v>
      </c>
      <c r="S2" s="60" t="s">
        <v>21</v>
      </c>
      <c r="T2" s="61" t="s">
        <v>21</v>
      </c>
      <c r="U2" s="62" t="s">
        <v>20</v>
      </c>
      <c r="V2" s="63" t="s">
        <v>21</v>
      </c>
      <c r="W2" s="1" t="s">
        <v>111</v>
      </c>
      <c r="X2" s="1" t="s">
        <v>107</v>
      </c>
      <c r="Z2" s="63" t="s">
        <v>112</v>
      </c>
      <c r="AB2" s="62" t="s">
        <v>21</v>
      </c>
    </row>
    <row r="3" spans="1:28">
      <c r="A3" s="17">
        <v>1</v>
      </c>
      <c r="B3" s="17">
        <v>343</v>
      </c>
      <c r="C3" s="55" t="s">
        <v>113</v>
      </c>
      <c r="D3" s="17" t="s">
        <v>114</v>
      </c>
      <c r="E3" s="17" t="s">
        <v>115</v>
      </c>
      <c r="F3" s="18">
        <v>29</v>
      </c>
      <c r="G3" s="18">
        <f>F3*1.2</f>
        <v>34.8</v>
      </c>
      <c r="H3" s="18">
        <f>ROUND(G3,0)</f>
        <v>35</v>
      </c>
      <c r="I3" s="18">
        <v>35</v>
      </c>
      <c r="J3" s="18">
        <v>27</v>
      </c>
      <c r="K3" s="58">
        <v>3</v>
      </c>
      <c r="L3" s="18">
        <v>293</v>
      </c>
      <c r="M3" s="18">
        <f>L3*1.09</f>
        <v>319.37</v>
      </c>
      <c r="N3" s="18">
        <f>ROUND(M3,0)</f>
        <v>319</v>
      </c>
      <c r="O3" s="58">
        <f>VLOOKUP(B:B,[3]Sheet6!$G$1:$H$65536,2,0)</f>
        <v>23</v>
      </c>
      <c r="P3" s="58">
        <f>VLOOKUP(B:B,'10月'!B:S,18,0)</f>
        <v>13</v>
      </c>
      <c r="Q3" s="58">
        <f>P3-O3</f>
        <v>-10</v>
      </c>
      <c r="R3" s="23">
        <f>O3</f>
        <v>23</v>
      </c>
      <c r="S3" s="64">
        <f>R3*1.15</f>
        <v>26.45</v>
      </c>
      <c r="T3" s="64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17">
        <v>2</v>
      </c>
      <c r="B4" s="17">
        <v>581</v>
      </c>
      <c r="C4" s="55" t="s">
        <v>116</v>
      </c>
      <c r="D4" s="17" t="s">
        <v>117</v>
      </c>
      <c r="E4" s="17" t="s">
        <v>115</v>
      </c>
      <c r="F4" s="18">
        <v>26</v>
      </c>
      <c r="G4" s="18">
        <f t="shared" ref="G4:G13" si="0">F4*1.2</f>
        <v>31.2</v>
      </c>
      <c r="H4" s="18">
        <f t="shared" ref="H4:H35" si="1">ROUND(G4,0)</f>
        <v>31</v>
      </c>
      <c r="I4" s="18">
        <v>8</v>
      </c>
      <c r="J4" s="18">
        <v>27</v>
      </c>
      <c r="K4" s="58">
        <v>-1</v>
      </c>
      <c r="L4" s="18">
        <v>274</v>
      </c>
      <c r="M4" s="18">
        <f>L4*1.09</f>
        <v>298.66</v>
      </c>
      <c r="N4" s="18">
        <f t="shared" ref="N4:N35" si="2">ROUND(M4,0)</f>
        <v>299</v>
      </c>
      <c r="O4" s="58">
        <f>VLOOKUP(B:B,[3]Sheet6!$G$1:$H$65536,2,0)</f>
        <v>12</v>
      </c>
      <c r="P4" s="58">
        <f>VLOOKUP(B:B,'10月'!B:S,18,0)</f>
        <v>3</v>
      </c>
      <c r="Q4" s="58">
        <f t="shared" ref="Q4:Q35" si="3">P4-O4</f>
        <v>-9</v>
      </c>
      <c r="R4" s="23">
        <v>9</v>
      </c>
      <c r="S4" s="64">
        <f>R4*1.4</f>
        <v>12.6</v>
      </c>
      <c r="T4" s="64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2" customFormat="1" spans="1:28">
      <c r="A5" s="17">
        <v>3</v>
      </c>
      <c r="B5" s="17">
        <v>582</v>
      </c>
      <c r="C5" s="55" t="s">
        <v>118</v>
      </c>
      <c r="D5" s="17" t="s">
        <v>114</v>
      </c>
      <c r="E5" s="17" t="s">
        <v>115</v>
      </c>
      <c r="F5" s="18">
        <v>30</v>
      </c>
      <c r="G5" s="18">
        <f t="shared" si="0"/>
        <v>36</v>
      </c>
      <c r="H5" s="18">
        <f t="shared" si="1"/>
        <v>36</v>
      </c>
      <c r="I5" s="18">
        <v>35</v>
      </c>
      <c r="J5" s="18">
        <v>27</v>
      </c>
      <c r="K5" s="58">
        <v>3</v>
      </c>
      <c r="L5" s="18">
        <v>97</v>
      </c>
      <c r="M5" s="33">
        <f>L5*1.3</f>
        <v>126.1</v>
      </c>
      <c r="N5" s="18">
        <f t="shared" si="2"/>
        <v>126</v>
      </c>
      <c r="O5" s="58">
        <f>VLOOKUP(B:B,[3]Sheet6!$G$1:$H$65536,2,0)</f>
        <v>19</v>
      </c>
      <c r="P5" s="58">
        <f>VLOOKUP(B:B,'10月'!B:S,18,0)</f>
        <v>21</v>
      </c>
      <c r="Q5" s="58">
        <f t="shared" si="3"/>
        <v>2</v>
      </c>
      <c r="R5" s="23">
        <v>21</v>
      </c>
      <c r="S5" s="64">
        <f>R5*1.15</f>
        <v>24.15</v>
      </c>
      <c r="T5" s="64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17">
        <v>4</v>
      </c>
      <c r="B6" s="17">
        <v>359</v>
      </c>
      <c r="C6" s="55" t="s">
        <v>119</v>
      </c>
      <c r="D6" s="17" t="s">
        <v>117</v>
      </c>
      <c r="E6" s="17" t="s">
        <v>115</v>
      </c>
      <c r="F6" s="18">
        <v>20</v>
      </c>
      <c r="G6" s="18">
        <f t="shared" si="0"/>
        <v>24</v>
      </c>
      <c r="H6" s="18">
        <f t="shared" si="1"/>
        <v>24</v>
      </c>
      <c r="I6" s="18">
        <v>4</v>
      </c>
      <c r="J6" s="18">
        <v>20</v>
      </c>
      <c r="K6" s="58">
        <v>0</v>
      </c>
      <c r="L6" s="18">
        <v>167</v>
      </c>
      <c r="M6" s="18">
        <f>L6*1.13</f>
        <v>188.71</v>
      </c>
      <c r="N6" s="18">
        <f t="shared" si="2"/>
        <v>189</v>
      </c>
      <c r="O6" s="58">
        <f>VLOOKUP(B:B,[3]Sheet6!$G$1:$H$65536,2,0)</f>
        <v>16</v>
      </c>
      <c r="P6" s="58">
        <f>VLOOKUP(B:B,'10月'!B:S,18,0)</f>
        <v>11</v>
      </c>
      <c r="Q6" s="58">
        <f t="shared" si="3"/>
        <v>-5</v>
      </c>
      <c r="R6" s="23">
        <f>O6</f>
        <v>16</v>
      </c>
      <c r="S6" s="64">
        <f>R6*1.2</f>
        <v>19.2</v>
      </c>
      <c r="T6" s="64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17">
        <v>5</v>
      </c>
      <c r="B7" s="17">
        <v>726</v>
      </c>
      <c r="C7" s="55" t="s">
        <v>120</v>
      </c>
      <c r="D7" s="17" t="s">
        <v>117</v>
      </c>
      <c r="E7" s="17" t="s">
        <v>115</v>
      </c>
      <c r="F7" s="18">
        <v>27</v>
      </c>
      <c r="G7" s="18">
        <f t="shared" si="0"/>
        <v>32.4</v>
      </c>
      <c r="H7" s="18">
        <f t="shared" si="1"/>
        <v>32</v>
      </c>
      <c r="I7" s="18">
        <v>27</v>
      </c>
      <c r="J7" s="18">
        <v>27</v>
      </c>
      <c r="K7" s="58">
        <v>0</v>
      </c>
      <c r="L7" s="18">
        <v>181</v>
      </c>
      <c r="M7" s="18">
        <f>L7*1.13</f>
        <v>204.53</v>
      </c>
      <c r="N7" s="18">
        <f t="shared" si="2"/>
        <v>205</v>
      </c>
      <c r="O7" s="58">
        <f>VLOOKUP(B:B,[3]Sheet6!$G$1:$H$65536,2,0)</f>
        <v>10</v>
      </c>
      <c r="P7" s="58">
        <f>VLOOKUP(B:B,'10月'!B:S,18,0)</f>
        <v>8</v>
      </c>
      <c r="Q7" s="58">
        <f t="shared" si="3"/>
        <v>-2</v>
      </c>
      <c r="R7" s="23">
        <f>O7</f>
        <v>10</v>
      </c>
      <c r="S7" s="64">
        <f>R7*1.4</f>
        <v>14</v>
      </c>
      <c r="T7" s="64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17">
        <v>6</v>
      </c>
      <c r="B8" s="17">
        <v>365</v>
      </c>
      <c r="C8" s="55" t="s">
        <v>121</v>
      </c>
      <c r="D8" s="17" t="s">
        <v>117</v>
      </c>
      <c r="E8" s="17" t="s">
        <v>115</v>
      </c>
      <c r="F8" s="18">
        <v>26</v>
      </c>
      <c r="G8" s="18">
        <f t="shared" si="0"/>
        <v>31.2</v>
      </c>
      <c r="H8" s="18">
        <f t="shared" si="1"/>
        <v>31</v>
      </c>
      <c r="I8" s="18">
        <v>7</v>
      </c>
      <c r="J8" s="18">
        <v>27</v>
      </c>
      <c r="K8" s="58">
        <v>-1</v>
      </c>
      <c r="L8" s="18">
        <v>148</v>
      </c>
      <c r="M8" s="18">
        <f>L8*1.18</f>
        <v>174.64</v>
      </c>
      <c r="N8" s="18">
        <f t="shared" si="2"/>
        <v>175</v>
      </c>
      <c r="O8" s="58">
        <f>VLOOKUP(B:B,[3]Sheet6!$G$1:$H$65536,2,0)</f>
        <v>20</v>
      </c>
      <c r="P8" s="58">
        <f>VLOOKUP(B:B,'10月'!B:S,18,0)</f>
        <v>23</v>
      </c>
      <c r="Q8" s="58">
        <f t="shared" si="3"/>
        <v>3</v>
      </c>
      <c r="R8" s="23">
        <v>23</v>
      </c>
      <c r="S8" s="64">
        <f>R8*1.15</f>
        <v>26.45</v>
      </c>
      <c r="T8" s="64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17">
        <v>7</v>
      </c>
      <c r="B9" s="17">
        <v>513</v>
      </c>
      <c r="C9" s="55" t="s">
        <v>122</v>
      </c>
      <c r="D9" s="17" t="s">
        <v>117</v>
      </c>
      <c r="E9" s="17" t="s">
        <v>115</v>
      </c>
      <c r="F9" s="18">
        <v>20</v>
      </c>
      <c r="G9" s="18">
        <f t="shared" si="0"/>
        <v>24</v>
      </c>
      <c r="H9" s="18">
        <f t="shared" si="1"/>
        <v>24</v>
      </c>
      <c r="I9" s="18">
        <v>9</v>
      </c>
      <c r="J9" s="18">
        <v>20</v>
      </c>
      <c r="K9" s="58">
        <v>0</v>
      </c>
      <c r="L9" s="18">
        <v>161</v>
      </c>
      <c r="M9" s="18">
        <f>L9*1.13</f>
        <v>181.93</v>
      </c>
      <c r="N9" s="18">
        <f t="shared" si="2"/>
        <v>182</v>
      </c>
      <c r="O9" s="58">
        <f>VLOOKUP(B:B,[3]Sheet6!$G$1:$H$65536,2,0)</f>
        <v>5</v>
      </c>
      <c r="P9" s="58">
        <f>VLOOKUP(B:B,'10月'!B:S,18,0)</f>
        <v>2</v>
      </c>
      <c r="Q9" s="58">
        <f t="shared" si="3"/>
        <v>-3</v>
      </c>
      <c r="R9" s="23">
        <f>O9</f>
        <v>5</v>
      </c>
      <c r="S9" s="64">
        <f>R9*1.4</f>
        <v>7</v>
      </c>
      <c r="T9" s="64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17">
        <v>8</v>
      </c>
      <c r="B10" s="17">
        <v>730</v>
      </c>
      <c r="C10" s="55" t="s">
        <v>123</v>
      </c>
      <c r="D10" s="17" t="s">
        <v>117</v>
      </c>
      <c r="E10" s="17" t="s">
        <v>115</v>
      </c>
      <c r="F10" s="18">
        <v>27</v>
      </c>
      <c r="G10" s="18">
        <f t="shared" si="0"/>
        <v>32.4</v>
      </c>
      <c r="H10" s="18">
        <f t="shared" si="1"/>
        <v>32</v>
      </c>
      <c r="I10" s="18">
        <v>1</v>
      </c>
      <c r="J10" s="18">
        <v>27</v>
      </c>
      <c r="K10" s="58">
        <v>0</v>
      </c>
      <c r="L10" s="18">
        <v>108</v>
      </c>
      <c r="M10" s="18">
        <f>L10*1.18</f>
        <v>127.44</v>
      </c>
      <c r="N10" s="18">
        <f t="shared" si="2"/>
        <v>127</v>
      </c>
      <c r="O10" s="58">
        <f>VLOOKUP(B:B,[3]Sheet6!$G$1:$H$65536,2,0)</f>
        <v>8</v>
      </c>
      <c r="P10" s="58">
        <f>VLOOKUP(B:B,'10月'!B:S,18,0)</f>
        <v>5</v>
      </c>
      <c r="Q10" s="58">
        <f t="shared" si="3"/>
        <v>-3</v>
      </c>
      <c r="R10" s="23">
        <v>7</v>
      </c>
      <c r="S10" s="64">
        <f>R10*1.4</f>
        <v>9.8</v>
      </c>
      <c r="T10" s="64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17">
        <v>9</v>
      </c>
      <c r="B11" s="17">
        <v>585</v>
      </c>
      <c r="C11" s="55" t="s">
        <v>124</v>
      </c>
      <c r="D11" s="17" t="s">
        <v>117</v>
      </c>
      <c r="E11" s="17" t="s">
        <v>115</v>
      </c>
      <c r="F11" s="18">
        <v>25</v>
      </c>
      <c r="G11" s="18">
        <f t="shared" si="0"/>
        <v>30</v>
      </c>
      <c r="H11" s="18">
        <f t="shared" si="1"/>
        <v>30</v>
      </c>
      <c r="I11" s="18">
        <v>21</v>
      </c>
      <c r="J11" s="18">
        <v>27</v>
      </c>
      <c r="K11" s="58">
        <v>-2</v>
      </c>
      <c r="L11" s="18">
        <v>194</v>
      </c>
      <c r="M11" s="18">
        <f>L11*1.13</f>
        <v>219.22</v>
      </c>
      <c r="N11" s="18">
        <f t="shared" si="2"/>
        <v>219</v>
      </c>
      <c r="O11" s="58">
        <f>VLOOKUP(B:B,[3]Sheet6!$G$1:$H$65536,2,0)</f>
        <v>26</v>
      </c>
      <c r="P11" s="58">
        <f>VLOOKUP(B:B,'10月'!B:S,18,0)</f>
        <v>12</v>
      </c>
      <c r="Q11" s="58">
        <f t="shared" si="3"/>
        <v>-14</v>
      </c>
      <c r="R11" s="23">
        <f>O11</f>
        <v>26</v>
      </c>
      <c r="S11" s="64">
        <f>R11*1.15</f>
        <v>29.9</v>
      </c>
      <c r="T11" s="64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17">
        <v>10</v>
      </c>
      <c r="B12" s="17">
        <v>709</v>
      </c>
      <c r="C12" s="55" t="s">
        <v>125</v>
      </c>
      <c r="D12" s="17" t="s">
        <v>126</v>
      </c>
      <c r="E12" s="17" t="s">
        <v>115</v>
      </c>
      <c r="F12" s="18">
        <v>22</v>
      </c>
      <c r="G12" s="18">
        <f t="shared" si="0"/>
        <v>26.4</v>
      </c>
      <c r="H12" s="18">
        <f t="shared" si="1"/>
        <v>26</v>
      </c>
      <c r="I12" s="18">
        <v>32</v>
      </c>
      <c r="J12" s="18">
        <v>17</v>
      </c>
      <c r="K12" s="58">
        <v>5</v>
      </c>
      <c r="L12" s="18">
        <v>101</v>
      </c>
      <c r="M12" s="18">
        <f>L12*1.18</f>
        <v>119.18</v>
      </c>
      <c r="N12" s="18">
        <f t="shared" si="2"/>
        <v>119</v>
      </c>
      <c r="O12" s="58">
        <f>VLOOKUP(B:B,[3]Sheet6!$G$1:$H$65536,2,0)</f>
        <v>17</v>
      </c>
      <c r="P12" s="58">
        <f>VLOOKUP(B:B,'10月'!B:S,18,0)</f>
        <v>18</v>
      </c>
      <c r="Q12" s="58">
        <f t="shared" si="3"/>
        <v>1</v>
      </c>
      <c r="R12" s="23">
        <v>18</v>
      </c>
      <c r="S12" s="64">
        <f>R12*1.2</f>
        <v>21.6</v>
      </c>
      <c r="T12" s="64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17">
        <v>11</v>
      </c>
      <c r="B13" s="17">
        <v>379</v>
      </c>
      <c r="C13" s="55" t="s">
        <v>127</v>
      </c>
      <c r="D13" s="17" t="s">
        <v>126</v>
      </c>
      <c r="E13" s="17" t="s">
        <v>115</v>
      </c>
      <c r="F13" s="18">
        <v>21</v>
      </c>
      <c r="G13" s="18">
        <f t="shared" si="0"/>
        <v>25.2</v>
      </c>
      <c r="H13" s="18">
        <f t="shared" si="1"/>
        <v>25</v>
      </c>
      <c r="I13" s="18">
        <v>21</v>
      </c>
      <c r="J13" s="18">
        <v>17</v>
      </c>
      <c r="K13" s="58">
        <v>4</v>
      </c>
      <c r="L13" s="18">
        <v>100</v>
      </c>
      <c r="M13" s="18">
        <f>L13*1.18</f>
        <v>118</v>
      </c>
      <c r="N13" s="18">
        <f t="shared" si="2"/>
        <v>118</v>
      </c>
      <c r="O13" s="58">
        <f>VLOOKUP(B:B,[3]Sheet6!$G$1:$H$65536,2,0)</f>
        <v>12</v>
      </c>
      <c r="P13" s="58">
        <f>VLOOKUP(B:B,'10月'!B:S,18,0)</f>
        <v>6</v>
      </c>
      <c r="Q13" s="58">
        <f t="shared" si="3"/>
        <v>-6</v>
      </c>
      <c r="R13" s="23">
        <f>O13</f>
        <v>12</v>
      </c>
      <c r="S13" s="64">
        <f>R13*1.2</f>
        <v>14.4</v>
      </c>
      <c r="T13" s="64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17">
        <v>12</v>
      </c>
      <c r="B14" s="17">
        <v>745</v>
      </c>
      <c r="C14" s="55" t="s">
        <v>128</v>
      </c>
      <c r="D14" s="17" t="s">
        <v>129</v>
      </c>
      <c r="E14" s="17" t="s">
        <v>115</v>
      </c>
      <c r="F14" s="18">
        <v>12</v>
      </c>
      <c r="G14" s="18">
        <f>F14*1.3</f>
        <v>15.6</v>
      </c>
      <c r="H14" s="18">
        <f t="shared" si="1"/>
        <v>16</v>
      </c>
      <c r="I14" s="18">
        <v>2</v>
      </c>
      <c r="J14" s="18">
        <v>17</v>
      </c>
      <c r="K14" s="58">
        <v>-5</v>
      </c>
      <c r="L14" s="18">
        <v>108</v>
      </c>
      <c r="M14" s="18">
        <f>L14*1.18</f>
        <v>127.44</v>
      </c>
      <c r="N14" s="18">
        <f t="shared" si="2"/>
        <v>127</v>
      </c>
      <c r="O14" s="58">
        <f>VLOOKUP(B:B,[3]Sheet6!$G$1:$H$65536,2,0)</f>
        <v>16</v>
      </c>
      <c r="P14" s="58">
        <f>VLOOKUP(B:B,'10月'!B:S,18,0)</f>
        <v>2</v>
      </c>
      <c r="Q14" s="58">
        <f t="shared" si="3"/>
        <v>-14</v>
      </c>
      <c r="R14" s="23">
        <f>O14</f>
        <v>16</v>
      </c>
      <c r="S14" s="64">
        <f>R14*1.2</f>
        <v>19.2</v>
      </c>
      <c r="T14" s="64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17">
        <v>13</v>
      </c>
      <c r="B15" s="17">
        <v>347</v>
      </c>
      <c r="C15" s="55" t="s">
        <v>130</v>
      </c>
      <c r="D15" s="17" t="s">
        <v>131</v>
      </c>
      <c r="E15" s="17" t="s">
        <v>115</v>
      </c>
      <c r="F15" s="18">
        <v>12</v>
      </c>
      <c r="G15" s="18">
        <f>F15*1.3</f>
        <v>15.6</v>
      </c>
      <c r="H15" s="18">
        <f t="shared" si="1"/>
        <v>16</v>
      </c>
      <c r="I15" s="18">
        <v>3</v>
      </c>
      <c r="J15" s="18">
        <v>17</v>
      </c>
      <c r="K15" s="58">
        <v>-5</v>
      </c>
      <c r="L15" s="18">
        <v>108</v>
      </c>
      <c r="M15" s="18">
        <f>L15*1.18</f>
        <v>127.44</v>
      </c>
      <c r="N15" s="18">
        <f t="shared" si="2"/>
        <v>127</v>
      </c>
      <c r="O15" s="58">
        <f>VLOOKUP(B:B,[3]Sheet6!$G$1:$H$65536,2,0)</f>
        <v>14</v>
      </c>
      <c r="P15" s="58">
        <f>VLOOKUP(B:B,'10月'!B:S,18,0)</f>
        <v>7</v>
      </c>
      <c r="Q15" s="58">
        <f t="shared" si="3"/>
        <v>-7</v>
      </c>
      <c r="R15" s="23">
        <f>O15</f>
        <v>14</v>
      </c>
      <c r="S15" s="64">
        <f t="shared" ref="S15:S20" si="8">R15*1.2</f>
        <v>16.8</v>
      </c>
      <c r="T15" s="64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17">
        <v>14</v>
      </c>
      <c r="B16" s="17">
        <v>727</v>
      </c>
      <c r="C16" s="55" t="s">
        <v>132</v>
      </c>
      <c r="D16" s="17" t="s">
        <v>129</v>
      </c>
      <c r="E16" s="17" t="s">
        <v>115</v>
      </c>
      <c r="F16" s="18">
        <v>4</v>
      </c>
      <c r="G16" s="18">
        <f>F16*1.4</f>
        <v>5.6</v>
      </c>
      <c r="H16" s="18">
        <f t="shared" si="1"/>
        <v>6</v>
      </c>
      <c r="I16" s="18">
        <v>3</v>
      </c>
      <c r="J16" s="18">
        <v>6</v>
      </c>
      <c r="K16" s="58">
        <v>-2</v>
      </c>
      <c r="L16" s="18">
        <v>72</v>
      </c>
      <c r="M16" s="33">
        <f t="shared" ref="M16:M25" si="9">L16*1.3</f>
        <v>93.6</v>
      </c>
      <c r="N16" s="18">
        <f t="shared" si="2"/>
        <v>94</v>
      </c>
      <c r="O16" s="58">
        <f>VLOOKUP(B:B,[3]Sheet6!$G$1:$H$65536,2,0)</f>
        <v>4</v>
      </c>
      <c r="P16" s="58">
        <f>VLOOKUP(B:B,'10月'!B:S,18,0)</f>
        <v>4</v>
      </c>
      <c r="Q16" s="58">
        <f t="shared" si="3"/>
        <v>0</v>
      </c>
      <c r="R16" s="23">
        <v>4</v>
      </c>
      <c r="S16" s="64">
        <f>R16*1.4</f>
        <v>5.6</v>
      </c>
      <c r="T16" s="64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17">
        <v>15</v>
      </c>
      <c r="B17" s="17">
        <v>339</v>
      </c>
      <c r="C17" s="55" t="s">
        <v>133</v>
      </c>
      <c r="D17" s="17" t="s">
        <v>131</v>
      </c>
      <c r="E17" s="17" t="s">
        <v>115</v>
      </c>
      <c r="F17" s="18">
        <v>17</v>
      </c>
      <c r="G17" s="18">
        <f>F17*1.3</f>
        <v>22.1</v>
      </c>
      <c r="H17" s="18">
        <f t="shared" si="1"/>
        <v>22</v>
      </c>
      <c r="I17" s="18">
        <v>15</v>
      </c>
      <c r="J17" s="18">
        <v>17</v>
      </c>
      <c r="K17" s="58">
        <v>0</v>
      </c>
      <c r="L17" s="18">
        <v>76</v>
      </c>
      <c r="M17" s="33">
        <f t="shared" si="9"/>
        <v>98.8</v>
      </c>
      <c r="N17" s="18">
        <f t="shared" si="2"/>
        <v>99</v>
      </c>
      <c r="O17" s="58">
        <f>VLOOKUP(B:B,[3]Sheet6!$G$1:$H$65536,2,0)</f>
        <v>11</v>
      </c>
      <c r="P17" s="58">
        <f>VLOOKUP(B:B,'10月'!B:S,18,0)</f>
        <v>8</v>
      </c>
      <c r="Q17" s="58">
        <f t="shared" si="3"/>
        <v>-3</v>
      </c>
      <c r="R17" s="23">
        <f>O17</f>
        <v>11</v>
      </c>
      <c r="S17" s="64">
        <f t="shared" si="8"/>
        <v>13.2</v>
      </c>
      <c r="T17" s="64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17">
        <v>16</v>
      </c>
      <c r="B18" s="19">
        <v>752</v>
      </c>
      <c r="C18" s="56" t="s">
        <v>134</v>
      </c>
      <c r="D18" s="19" t="s">
        <v>135</v>
      </c>
      <c r="E18" s="19" t="s">
        <v>115</v>
      </c>
      <c r="F18" s="18">
        <v>4</v>
      </c>
      <c r="G18" s="18">
        <f>F18*1.4</f>
        <v>5.6</v>
      </c>
      <c r="H18" s="18">
        <f t="shared" si="1"/>
        <v>6</v>
      </c>
      <c r="I18" s="18" t="e">
        <v>#N/A</v>
      </c>
      <c r="J18" s="18">
        <v>6</v>
      </c>
      <c r="K18" s="58">
        <v>-2</v>
      </c>
      <c r="L18" s="18">
        <v>40</v>
      </c>
      <c r="M18" s="33">
        <f t="shared" si="9"/>
        <v>52</v>
      </c>
      <c r="N18" s="18">
        <f t="shared" si="2"/>
        <v>52</v>
      </c>
      <c r="O18" s="58">
        <f>VLOOKUP(B:B,[3]Sheet6!$G$1:$H$65536,2,0)</f>
        <v>9</v>
      </c>
      <c r="P18" s="58">
        <f>VLOOKUP(B:B,'10月'!B:S,18,0)</f>
        <v>5</v>
      </c>
      <c r="Q18" s="58">
        <f t="shared" si="3"/>
        <v>-4</v>
      </c>
      <c r="R18" s="23">
        <f>O18</f>
        <v>9</v>
      </c>
      <c r="S18" s="64">
        <f>R18*1.4</f>
        <v>12.6</v>
      </c>
      <c r="T18" s="64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17">
        <v>17</v>
      </c>
      <c r="B19" s="17">
        <v>741</v>
      </c>
      <c r="C19" s="55" t="s">
        <v>136</v>
      </c>
      <c r="D19" s="17" t="s">
        <v>135</v>
      </c>
      <c r="E19" s="17" t="s">
        <v>115</v>
      </c>
      <c r="F19" s="18">
        <v>10</v>
      </c>
      <c r="G19" s="18">
        <f>F19*1.3</f>
        <v>13</v>
      </c>
      <c r="H19" s="18">
        <f t="shared" si="1"/>
        <v>13</v>
      </c>
      <c r="I19" s="18">
        <v>10</v>
      </c>
      <c r="J19" s="18">
        <v>6</v>
      </c>
      <c r="K19" s="58">
        <v>4</v>
      </c>
      <c r="L19" s="18">
        <v>81</v>
      </c>
      <c r="M19" s="33">
        <f t="shared" si="9"/>
        <v>105.3</v>
      </c>
      <c r="N19" s="18">
        <f t="shared" si="2"/>
        <v>105</v>
      </c>
      <c r="O19" s="58" t="e">
        <f>VLOOKUP(B:B,[3]Sheet6!$G$1:$H$65536,2,0)</f>
        <v>#N/A</v>
      </c>
      <c r="P19" s="58">
        <f>VLOOKUP(B:B,'10月'!B:S,18,0)</f>
        <v>4</v>
      </c>
      <c r="Q19" s="58" t="e">
        <f t="shared" si="3"/>
        <v>#N/A</v>
      </c>
      <c r="R19" s="23">
        <v>4</v>
      </c>
      <c r="S19" s="64">
        <f>R19*1.4</f>
        <v>5.6</v>
      </c>
      <c r="T19" s="64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17">
        <v>18</v>
      </c>
      <c r="B20" s="17">
        <v>357</v>
      </c>
      <c r="C20" s="55" t="s">
        <v>137</v>
      </c>
      <c r="D20" s="17" t="s">
        <v>126</v>
      </c>
      <c r="E20" s="17" t="s">
        <v>115</v>
      </c>
      <c r="F20" s="18">
        <v>22</v>
      </c>
      <c r="G20" s="18">
        <f>F20*1.2</f>
        <v>26.4</v>
      </c>
      <c r="H20" s="18">
        <f t="shared" si="1"/>
        <v>26</v>
      </c>
      <c r="I20" s="18">
        <v>23</v>
      </c>
      <c r="J20" s="18">
        <v>17</v>
      </c>
      <c r="K20" s="58">
        <v>5</v>
      </c>
      <c r="L20" s="18">
        <v>54</v>
      </c>
      <c r="M20" s="33">
        <f t="shared" si="9"/>
        <v>70.2</v>
      </c>
      <c r="N20" s="18">
        <f t="shared" si="2"/>
        <v>70</v>
      </c>
      <c r="O20" s="58">
        <f>VLOOKUP(B:B,[3]Sheet6!$G$1:$H$65536,2,0)</f>
        <v>5</v>
      </c>
      <c r="P20" s="58">
        <f>VLOOKUP(B:B,'10月'!B:S,18,0)</f>
        <v>18</v>
      </c>
      <c r="Q20" s="58">
        <f t="shared" si="3"/>
        <v>13</v>
      </c>
      <c r="R20" s="23">
        <v>10</v>
      </c>
      <c r="S20" s="64">
        <f t="shared" si="8"/>
        <v>12</v>
      </c>
      <c r="T20" s="64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17">
        <v>19</v>
      </c>
      <c r="B21" s="17">
        <v>570</v>
      </c>
      <c r="C21" s="55" t="s">
        <v>138</v>
      </c>
      <c r="D21" s="17" t="s">
        <v>129</v>
      </c>
      <c r="E21" s="17" t="s">
        <v>115</v>
      </c>
      <c r="F21" s="18">
        <v>18</v>
      </c>
      <c r="G21" s="18">
        <f>F21*1.3</f>
        <v>23.4</v>
      </c>
      <c r="H21" s="18">
        <f t="shared" si="1"/>
        <v>23</v>
      </c>
      <c r="I21" s="18">
        <v>30</v>
      </c>
      <c r="J21" s="18">
        <v>6</v>
      </c>
      <c r="K21" s="58">
        <v>12</v>
      </c>
      <c r="L21" s="18">
        <v>71</v>
      </c>
      <c r="M21" s="33">
        <f t="shared" si="9"/>
        <v>92.3</v>
      </c>
      <c r="N21" s="18">
        <f t="shared" si="2"/>
        <v>92</v>
      </c>
      <c r="O21" s="58">
        <f>VLOOKUP(B:B,[3]Sheet6!$G$1:$H$65536,2,0)</f>
        <v>2</v>
      </c>
      <c r="P21" s="58">
        <f>VLOOKUP(B:B,'10月'!B:S,18,0)</f>
        <v>5</v>
      </c>
      <c r="Q21" s="58">
        <f t="shared" si="3"/>
        <v>3</v>
      </c>
      <c r="R21" s="23">
        <v>5</v>
      </c>
      <c r="S21" s="64">
        <f>R21*1.4</f>
        <v>7</v>
      </c>
      <c r="T21" s="64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17">
        <v>20</v>
      </c>
      <c r="B22" s="17">
        <v>311</v>
      </c>
      <c r="C22" s="55" t="s">
        <v>139</v>
      </c>
      <c r="D22" s="17" t="s">
        <v>129</v>
      </c>
      <c r="E22" s="17" t="s">
        <v>115</v>
      </c>
      <c r="F22" s="18">
        <v>15</v>
      </c>
      <c r="G22" s="18">
        <f>F22*1.3</f>
        <v>19.5</v>
      </c>
      <c r="H22" s="18">
        <f t="shared" si="1"/>
        <v>20</v>
      </c>
      <c r="I22" s="18">
        <v>7</v>
      </c>
      <c r="J22" s="18">
        <v>24</v>
      </c>
      <c r="K22" s="58">
        <v>-9</v>
      </c>
      <c r="L22" s="18">
        <v>30</v>
      </c>
      <c r="M22" s="33">
        <f t="shared" si="9"/>
        <v>39</v>
      </c>
      <c r="N22" s="18">
        <f t="shared" si="2"/>
        <v>39</v>
      </c>
      <c r="O22" s="58">
        <f>VLOOKUP(B:B,[3]Sheet6!$G$1:$H$65536,2,0)</f>
        <v>3</v>
      </c>
      <c r="P22" s="58">
        <f>VLOOKUP(B:B,'10月'!B:S,18,0)</f>
        <v>4</v>
      </c>
      <c r="Q22" s="58">
        <f t="shared" si="3"/>
        <v>1</v>
      </c>
      <c r="R22" s="23">
        <v>4</v>
      </c>
      <c r="S22" s="64">
        <f>R22*1.4</f>
        <v>5.6</v>
      </c>
      <c r="T22" s="64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17">
        <v>21</v>
      </c>
      <c r="B23" s="20">
        <v>102565</v>
      </c>
      <c r="C23" s="56" t="s">
        <v>140</v>
      </c>
      <c r="D23" s="17" t="s">
        <v>131</v>
      </c>
      <c r="E23" s="17" t="s">
        <v>115</v>
      </c>
      <c r="F23" s="18">
        <v>4</v>
      </c>
      <c r="G23" s="18">
        <f>F23*1.4</f>
        <v>5.6</v>
      </c>
      <c r="H23" s="18">
        <f t="shared" si="1"/>
        <v>6</v>
      </c>
      <c r="I23" s="18">
        <v>1</v>
      </c>
      <c r="J23" s="18">
        <v>6</v>
      </c>
      <c r="K23" s="58">
        <v>-2</v>
      </c>
      <c r="L23" s="18">
        <v>74</v>
      </c>
      <c r="M23" s="33">
        <f t="shared" si="9"/>
        <v>96.2</v>
      </c>
      <c r="N23" s="18">
        <f t="shared" si="2"/>
        <v>96</v>
      </c>
      <c r="O23" s="58">
        <f>VLOOKUP(B:B,[3]Sheet6!$G$1:$H$65536,2,0)</f>
        <v>5</v>
      </c>
      <c r="P23" s="58">
        <f>VLOOKUP(B:B,'10月'!B:S,18,0)</f>
        <v>4</v>
      </c>
      <c r="Q23" s="58">
        <f t="shared" si="3"/>
        <v>-1</v>
      </c>
      <c r="R23" s="23">
        <f>O23</f>
        <v>5</v>
      </c>
      <c r="S23" s="64">
        <f>R23*1.4</f>
        <v>7</v>
      </c>
      <c r="T23" s="64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17">
        <v>22</v>
      </c>
      <c r="B24" s="20">
        <v>103198</v>
      </c>
      <c r="C24" s="56" t="s">
        <v>141</v>
      </c>
      <c r="D24" s="17" t="s">
        <v>131</v>
      </c>
      <c r="E24" s="17" t="s">
        <v>115</v>
      </c>
      <c r="F24" s="18">
        <v>8</v>
      </c>
      <c r="G24" s="18">
        <f>F24*1.4</f>
        <v>11.2</v>
      </c>
      <c r="H24" s="18">
        <f t="shared" si="1"/>
        <v>11</v>
      </c>
      <c r="I24" s="18">
        <v>8</v>
      </c>
      <c r="J24" s="18">
        <v>6</v>
      </c>
      <c r="K24" s="58">
        <v>2</v>
      </c>
      <c r="L24" s="18">
        <v>74</v>
      </c>
      <c r="M24" s="33">
        <f t="shared" si="9"/>
        <v>96.2</v>
      </c>
      <c r="N24" s="18">
        <f t="shared" si="2"/>
        <v>96</v>
      </c>
      <c r="O24" s="58">
        <f>VLOOKUP(B:B,[3]Sheet6!$G$1:$H$65536,2,0)</f>
        <v>7</v>
      </c>
      <c r="P24" s="58">
        <f>VLOOKUP(B:B,'10月'!B:S,18,0)</f>
        <v>7</v>
      </c>
      <c r="Q24" s="58">
        <f t="shared" si="3"/>
        <v>0</v>
      </c>
      <c r="R24" s="23">
        <v>8</v>
      </c>
      <c r="S24" s="64">
        <f>R24*1.4</f>
        <v>11.2</v>
      </c>
      <c r="T24" s="64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17">
        <v>23</v>
      </c>
      <c r="B25" s="20">
        <v>103199</v>
      </c>
      <c r="C25" s="56" t="s">
        <v>142</v>
      </c>
      <c r="D25" s="17" t="s">
        <v>131</v>
      </c>
      <c r="E25" s="17" t="s">
        <v>115</v>
      </c>
      <c r="F25" s="18">
        <v>4</v>
      </c>
      <c r="G25" s="18">
        <f>F25*1.4</f>
        <v>5.6</v>
      </c>
      <c r="H25" s="18">
        <f t="shared" si="1"/>
        <v>6</v>
      </c>
      <c r="I25" s="18">
        <v>2</v>
      </c>
      <c r="J25" s="18">
        <v>6</v>
      </c>
      <c r="K25" s="58">
        <v>-2</v>
      </c>
      <c r="L25" s="18">
        <v>74</v>
      </c>
      <c r="M25" s="33">
        <f t="shared" si="9"/>
        <v>96.2</v>
      </c>
      <c r="N25" s="18">
        <f t="shared" si="2"/>
        <v>96</v>
      </c>
      <c r="O25" s="58">
        <f>VLOOKUP(B:B,[3]Sheet6!$G$1:$H$65536,2,0)</f>
        <v>6</v>
      </c>
      <c r="P25" s="58">
        <f>VLOOKUP(B:B,'10月'!B:S,18,0)</f>
        <v>2</v>
      </c>
      <c r="Q25" s="58">
        <f t="shared" si="3"/>
        <v>-4</v>
      </c>
      <c r="R25" s="23">
        <f>O25</f>
        <v>6</v>
      </c>
      <c r="S25" s="64">
        <f>R25*1.4</f>
        <v>8.4</v>
      </c>
      <c r="T25" s="64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17">
        <v>24</v>
      </c>
      <c r="B26" s="20">
        <v>102934</v>
      </c>
      <c r="C26" s="56" t="s">
        <v>143</v>
      </c>
      <c r="D26" s="17" t="s">
        <v>114</v>
      </c>
      <c r="E26" s="17" t="s">
        <v>115</v>
      </c>
      <c r="F26" s="18">
        <v>20</v>
      </c>
      <c r="G26" s="18">
        <f>F26*1.2</f>
        <v>24</v>
      </c>
      <c r="H26" s="18">
        <f t="shared" si="1"/>
        <v>24</v>
      </c>
      <c r="I26" s="18">
        <v>16</v>
      </c>
      <c r="J26" s="18">
        <v>24</v>
      </c>
      <c r="K26" s="58">
        <v>-4</v>
      </c>
      <c r="L26" s="18">
        <v>104</v>
      </c>
      <c r="M26" s="18">
        <f>L26*1.18</f>
        <v>122.72</v>
      </c>
      <c r="N26" s="18">
        <f t="shared" si="2"/>
        <v>123</v>
      </c>
      <c r="O26" s="58">
        <f>VLOOKUP(B:B,[3]Sheet6!$G$1:$H$65536,2,0)</f>
        <v>21</v>
      </c>
      <c r="P26" s="58">
        <f>VLOOKUP(B:B,'10月'!B:S,18,0)</f>
        <v>22</v>
      </c>
      <c r="Q26" s="58">
        <f t="shared" si="3"/>
        <v>1</v>
      </c>
      <c r="R26" s="23">
        <v>22</v>
      </c>
      <c r="S26" s="64">
        <f>R26*1.15</f>
        <v>25.3</v>
      </c>
      <c r="T26" s="64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17">
        <v>25</v>
      </c>
      <c r="B27" s="20">
        <v>104429</v>
      </c>
      <c r="C27" s="57" t="s">
        <v>144</v>
      </c>
      <c r="D27" s="22"/>
      <c r="E27" s="20" t="str">
        <f>VLOOKUP(B:B,[2]查询时间段分门店销售汇总!$D$1:$H$65536,5,0)</f>
        <v>西北片区</v>
      </c>
      <c r="F27" s="18">
        <v>6</v>
      </c>
      <c r="G27" s="18">
        <f>F27*1.4</f>
        <v>8.4</v>
      </c>
      <c r="H27" s="18">
        <f t="shared" si="1"/>
        <v>8</v>
      </c>
      <c r="I27" s="18">
        <v>6</v>
      </c>
      <c r="J27" s="18" t="e">
        <v>#N/A</v>
      </c>
      <c r="K27" s="58" t="e">
        <v>#N/A</v>
      </c>
      <c r="L27" s="18">
        <v>40</v>
      </c>
      <c r="M27" s="33">
        <f>L27*1.3</f>
        <v>52</v>
      </c>
      <c r="N27" s="18">
        <f t="shared" si="2"/>
        <v>52</v>
      </c>
      <c r="O27" s="58">
        <f>VLOOKUP(B:B,[3]Sheet6!$G$1:$H$65536,2,0)</f>
        <v>2</v>
      </c>
      <c r="P27" s="58" t="e">
        <f>VLOOKUP(B:B,'10月'!B:S,18,0)</f>
        <v>#N/A</v>
      </c>
      <c r="Q27" s="58" t="e">
        <f t="shared" si="3"/>
        <v>#N/A</v>
      </c>
      <c r="R27" s="23">
        <f>O27</f>
        <v>2</v>
      </c>
      <c r="S27" s="64">
        <f>R27*1.4</f>
        <v>2.8</v>
      </c>
      <c r="T27" s="64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17">
        <v>26</v>
      </c>
      <c r="B28" s="17">
        <v>307</v>
      </c>
      <c r="C28" s="55" t="s">
        <v>145</v>
      </c>
      <c r="D28" s="17" t="s">
        <v>146</v>
      </c>
      <c r="E28" s="17" t="s">
        <v>147</v>
      </c>
      <c r="F28" s="18">
        <v>151</v>
      </c>
      <c r="G28" s="18">
        <f>F28*1.1</f>
        <v>166.1</v>
      </c>
      <c r="H28" s="18">
        <f t="shared" si="1"/>
        <v>166</v>
      </c>
      <c r="I28" s="18">
        <v>149</v>
      </c>
      <c r="J28" s="18">
        <v>151</v>
      </c>
      <c r="K28" s="58">
        <v>0</v>
      </c>
      <c r="L28" s="18">
        <v>540</v>
      </c>
      <c r="M28" s="18">
        <f>L28*1.05</f>
        <v>567</v>
      </c>
      <c r="N28" s="18">
        <f t="shared" si="2"/>
        <v>567</v>
      </c>
      <c r="O28" s="58">
        <f>VLOOKUP(B:B,[3]Sheet6!$G$1:$H$65536,2,0)</f>
        <v>144</v>
      </c>
      <c r="P28" s="58">
        <f>VLOOKUP(B:B,'10月'!B:S,18,0)</f>
        <v>111</v>
      </c>
      <c r="Q28" s="58">
        <f t="shared" si="3"/>
        <v>-33</v>
      </c>
      <c r="R28" s="23">
        <v>131</v>
      </c>
      <c r="S28" s="64">
        <f>R28*1.15</f>
        <v>150.65</v>
      </c>
      <c r="T28" s="64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17">
        <v>27</v>
      </c>
      <c r="B29" s="17">
        <v>712</v>
      </c>
      <c r="C29" s="55" t="s">
        <v>148</v>
      </c>
      <c r="D29" s="17" t="s">
        <v>114</v>
      </c>
      <c r="E29" s="17" t="s">
        <v>149</v>
      </c>
      <c r="F29" s="18">
        <v>24</v>
      </c>
      <c r="G29" s="18">
        <f t="shared" ref="G29:G35" si="11">F29*1.2</f>
        <v>28.8</v>
      </c>
      <c r="H29" s="18">
        <f t="shared" si="1"/>
        <v>29</v>
      </c>
      <c r="I29" s="18">
        <v>17</v>
      </c>
      <c r="J29" s="18">
        <v>27</v>
      </c>
      <c r="K29" s="58">
        <v>-3</v>
      </c>
      <c r="L29" s="18">
        <v>359</v>
      </c>
      <c r="M29" s="18">
        <f>L29*1.08</f>
        <v>387.72</v>
      </c>
      <c r="N29" s="18">
        <f t="shared" si="2"/>
        <v>388</v>
      </c>
      <c r="O29" s="58">
        <f>VLOOKUP(B:B,[3]Sheet6!$G$1:$H$65536,2,0)</f>
        <v>14</v>
      </c>
      <c r="P29" s="58">
        <f>VLOOKUP(B:B,'10月'!B:S,18,0)</f>
        <v>6</v>
      </c>
      <c r="Q29" s="58">
        <f t="shared" si="3"/>
        <v>-8</v>
      </c>
      <c r="R29" s="23">
        <f>O29</f>
        <v>14</v>
      </c>
      <c r="S29" s="64">
        <f>R29*1.2</f>
        <v>16.8</v>
      </c>
      <c r="T29" s="64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17">
        <v>28</v>
      </c>
      <c r="B30" s="17">
        <v>571</v>
      </c>
      <c r="C30" s="55" t="s">
        <v>150</v>
      </c>
      <c r="D30" s="17" t="s">
        <v>114</v>
      </c>
      <c r="E30" s="17" t="s">
        <v>149</v>
      </c>
      <c r="F30" s="18">
        <v>30</v>
      </c>
      <c r="G30" s="18">
        <f t="shared" si="11"/>
        <v>36</v>
      </c>
      <c r="H30" s="18">
        <f t="shared" si="1"/>
        <v>36</v>
      </c>
      <c r="I30" s="18">
        <v>33</v>
      </c>
      <c r="J30" s="18">
        <v>27</v>
      </c>
      <c r="K30" s="58">
        <v>3</v>
      </c>
      <c r="L30" s="18">
        <v>380</v>
      </c>
      <c r="M30" s="18">
        <f>L30*1.07</f>
        <v>406.6</v>
      </c>
      <c r="N30" s="18">
        <f t="shared" si="2"/>
        <v>407</v>
      </c>
      <c r="O30" s="58">
        <f>VLOOKUP(B:B,[3]Sheet6!$G$1:$H$65536,2,0)</f>
        <v>24</v>
      </c>
      <c r="P30" s="58">
        <f>VLOOKUP(B:B,'10月'!B:S,18,0)</f>
        <v>11</v>
      </c>
      <c r="Q30" s="58">
        <f t="shared" si="3"/>
        <v>-13</v>
      </c>
      <c r="R30" s="23">
        <v>21</v>
      </c>
      <c r="S30" s="64">
        <f>R30*1.15</f>
        <v>24.15</v>
      </c>
      <c r="T30" s="64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17">
        <v>29</v>
      </c>
      <c r="B31" s="17">
        <v>750</v>
      </c>
      <c r="C31" s="55" t="s">
        <v>151</v>
      </c>
      <c r="D31" s="17" t="s">
        <v>114</v>
      </c>
      <c r="E31" s="17" t="s">
        <v>149</v>
      </c>
      <c r="F31" s="18">
        <v>24</v>
      </c>
      <c r="G31" s="18">
        <f t="shared" si="11"/>
        <v>28.8</v>
      </c>
      <c r="H31" s="18">
        <f t="shared" si="1"/>
        <v>29</v>
      </c>
      <c r="I31" s="18">
        <v>15</v>
      </c>
      <c r="J31" s="18">
        <v>27</v>
      </c>
      <c r="K31" s="58">
        <v>-3</v>
      </c>
      <c r="L31" s="18">
        <v>251</v>
      </c>
      <c r="M31" s="18">
        <f>L31*1.09</f>
        <v>273.59</v>
      </c>
      <c r="N31" s="18">
        <f t="shared" si="2"/>
        <v>274</v>
      </c>
      <c r="O31" s="58">
        <f>VLOOKUP(B:B,[3]Sheet6!$G$1:$H$65536,2,0)</f>
        <v>25</v>
      </c>
      <c r="P31" s="58">
        <f>VLOOKUP(B:B,'10月'!B:S,18,0)</f>
        <v>29</v>
      </c>
      <c r="Q31" s="58">
        <f t="shared" si="3"/>
        <v>4</v>
      </c>
      <c r="R31" s="23">
        <v>29</v>
      </c>
      <c r="S31" s="64">
        <f>R31*1.15</f>
        <v>33.35</v>
      </c>
      <c r="T31" s="64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17">
        <v>30</v>
      </c>
      <c r="B32" s="17">
        <v>707</v>
      </c>
      <c r="C32" s="55" t="s">
        <v>152</v>
      </c>
      <c r="D32" s="17" t="s">
        <v>117</v>
      </c>
      <c r="E32" s="17" t="s">
        <v>149</v>
      </c>
      <c r="F32" s="18">
        <v>24</v>
      </c>
      <c r="G32" s="18">
        <f t="shared" si="11"/>
        <v>28.8</v>
      </c>
      <c r="H32" s="18">
        <f t="shared" si="1"/>
        <v>29</v>
      </c>
      <c r="I32" s="18">
        <v>15</v>
      </c>
      <c r="J32" s="18">
        <v>27</v>
      </c>
      <c r="K32" s="58">
        <v>-3</v>
      </c>
      <c r="L32" s="18">
        <v>218</v>
      </c>
      <c r="M32" s="18">
        <f>L32*1.09</f>
        <v>237.62</v>
      </c>
      <c r="N32" s="18">
        <f t="shared" si="2"/>
        <v>238</v>
      </c>
      <c r="O32" s="58">
        <f>VLOOKUP(B:B,[3]Sheet6!$G$1:$H$65536,2,0)</f>
        <v>16</v>
      </c>
      <c r="P32" s="58">
        <f>VLOOKUP(B:B,'10月'!B:S,18,0)</f>
        <v>9</v>
      </c>
      <c r="Q32" s="58">
        <f t="shared" si="3"/>
        <v>-7</v>
      </c>
      <c r="R32" s="23">
        <f>O32</f>
        <v>16</v>
      </c>
      <c r="S32" s="64">
        <f>R32*1.2</f>
        <v>19.2</v>
      </c>
      <c r="T32" s="64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17">
        <v>31</v>
      </c>
      <c r="B33" s="17">
        <v>387</v>
      </c>
      <c r="C33" s="55" t="s">
        <v>153</v>
      </c>
      <c r="D33" s="17" t="s">
        <v>114</v>
      </c>
      <c r="E33" s="17" t="s">
        <v>149</v>
      </c>
      <c r="F33" s="18">
        <v>20</v>
      </c>
      <c r="G33" s="18">
        <f t="shared" si="11"/>
        <v>24</v>
      </c>
      <c r="H33" s="18">
        <f t="shared" si="1"/>
        <v>24</v>
      </c>
      <c r="I33" s="18">
        <v>11</v>
      </c>
      <c r="J33" s="18">
        <v>27</v>
      </c>
      <c r="K33" s="58">
        <v>-7</v>
      </c>
      <c r="L33" s="18">
        <v>288</v>
      </c>
      <c r="M33" s="18">
        <f>L33*1.09</f>
        <v>313.92</v>
      </c>
      <c r="N33" s="18">
        <f t="shared" si="2"/>
        <v>314</v>
      </c>
      <c r="O33" s="58">
        <f>VLOOKUP(B:B,[3]Sheet6!$G$1:$H$65536,2,0)</f>
        <v>9</v>
      </c>
      <c r="P33" s="58">
        <f>VLOOKUP(B:B,'10月'!B:S,18,0)</f>
        <v>9</v>
      </c>
      <c r="Q33" s="58">
        <f t="shared" si="3"/>
        <v>0</v>
      </c>
      <c r="R33" s="23">
        <v>9</v>
      </c>
      <c r="S33" s="64">
        <f>R33*1.4</f>
        <v>12.6</v>
      </c>
      <c r="T33" s="64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17">
        <v>32</v>
      </c>
      <c r="B34" s="17">
        <v>546</v>
      </c>
      <c r="C34" s="55" t="s">
        <v>154</v>
      </c>
      <c r="D34" s="17" t="s">
        <v>117</v>
      </c>
      <c r="E34" s="17" t="s">
        <v>149</v>
      </c>
      <c r="F34" s="18">
        <v>20</v>
      </c>
      <c r="G34" s="18">
        <f t="shared" si="11"/>
        <v>24</v>
      </c>
      <c r="H34" s="18">
        <f t="shared" si="1"/>
        <v>24</v>
      </c>
      <c r="I34" s="18">
        <v>9</v>
      </c>
      <c r="J34" s="18">
        <v>27</v>
      </c>
      <c r="K34" s="58">
        <v>-7</v>
      </c>
      <c r="L34" s="18">
        <v>335</v>
      </c>
      <c r="M34" s="18">
        <f>L34*1.08</f>
        <v>361.8</v>
      </c>
      <c r="N34" s="18">
        <f t="shared" si="2"/>
        <v>362</v>
      </c>
      <c r="O34" s="58">
        <f>VLOOKUP(B:B,[3]Sheet6!$G$1:$H$65536,2,0)</f>
        <v>13</v>
      </c>
      <c r="P34" s="58">
        <f>VLOOKUP(B:B,'10月'!B:S,18,0)</f>
        <v>11</v>
      </c>
      <c r="Q34" s="58">
        <f t="shared" si="3"/>
        <v>-2</v>
      </c>
      <c r="R34" s="23">
        <f>O34</f>
        <v>13</v>
      </c>
      <c r="S34" s="64">
        <f>R34*1.2</f>
        <v>15.6</v>
      </c>
      <c r="T34" s="64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17">
        <v>33</v>
      </c>
      <c r="B35" s="17">
        <v>724</v>
      </c>
      <c r="C35" s="55" t="s">
        <v>155</v>
      </c>
      <c r="D35" s="17" t="s">
        <v>117</v>
      </c>
      <c r="E35" s="17" t="s">
        <v>149</v>
      </c>
      <c r="F35" s="18">
        <v>20</v>
      </c>
      <c r="G35" s="18">
        <f t="shared" si="11"/>
        <v>24</v>
      </c>
      <c r="H35" s="18">
        <f t="shared" si="1"/>
        <v>24</v>
      </c>
      <c r="I35" s="18">
        <v>20</v>
      </c>
      <c r="J35" s="18">
        <v>20</v>
      </c>
      <c r="K35" s="58">
        <v>0</v>
      </c>
      <c r="L35" s="18">
        <v>223</v>
      </c>
      <c r="M35" s="18">
        <f>L35*1.09</f>
        <v>243.07</v>
      </c>
      <c r="N35" s="18">
        <f t="shared" si="2"/>
        <v>243</v>
      </c>
      <c r="O35" s="58">
        <f>VLOOKUP(B:B,[3]Sheet6!$G$1:$H$65536,2,0)</f>
        <v>10</v>
      </c>
      <c r="P35" s="58">
        <f>VLOOKUP(B:B,'10月'!B:S,18,0)</f>
        <v>9</v>
      </c>
      <c r="Q35" s="58">
        <f t="shared" si="3"/>
        <v>-1</v>
      </c>
      <c r="R35" s="23">
        <f>O35</f>
        <v>10</v>
      </c>
      <c r="S35" s="64">
        <f>R35*1.4</f>
        <v>14</v>
      </c>
      <c r="T35" s="64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17">
        <v>34</v>
      </c>
      <c r="B36" s="17">
        <v>598</v>
      </c>
      <c r="C36" s="55" t="s">
        <v>156</v>
      </c>
      <c r="D36" s="17" t="s">
        <v>126</v>
      </c>
      <c r="E36" s="17" t="s">
        <v>149</v>
      </c>
      <c r="F36" s="18">
        <v>14</v>
      </c>
      <c r="G36" s="18">
        <f>F36*1.3</f>
        <v>18.2</v>
      </c>
      <c r="H36" s="18">
        <f t="shared" ref="H36:H67" si="12">ROUND(G36,0)</f>
        <v>18</v>
      </c>
      <c r="I36" s="18">
        <v>9</v>
      </c>
      <c r="J36" s="18">
        <v>17</v>
      </c>
      <c r="K36" s="58">
        <v>-3</v>
      </c>
      <c r="L36" s="18">
        <v>246</v>
      </c>
      <c r="M36" s="18">
        <f>L36*1.09</f>
        <v>268.14</v>
      </c>
      <c r="N36" s="18">
        <f t="shared" ref="N36:N67" si="13">ROUND(M36,0)</f>
        <v>268</v>
      </c>
      <c r="O36" s="58">
        <f>VLOOKUP(B:B,[3]Sheet6!$G$1:$H$65536,2,0)</f>
        <v>18</v>
      </c>
      <c r="P36" s="58">
        <f>VLOOKUP(B:B,'10月'!B:S,18,0)</f>
        <v>10</v>
      </c>
      <c r="Q36" s="58">
        <f t="shared" ref="Q36:Q67" si="14">P36-O36</f>
        <v>-8</v>
      </c>
      <c r="R36" s="23">
        <f>O36</f>
        <v>18</v>
      </c>
      <c r="S36" s="64">
        <f>R36*1.2</f>
        <v>21.6</v>
      </c>
      <c r="T36" s="64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17">
        <v>35</v>
      </c>
      <c r="B37" s="17">
        <v>399</v>
      </c>
      <c r="C37" s="55" t="s">
        <v>157</v>
      </c>
      <c r="D37" s="17" t="s">
        <v>126</v>
      </c>
      <c r="E37" s="17" t="s">
        <v>149</v>
      </c>
      <c r="F37" s="18">
        <v>14</v>
      </c>
      <c r="G37" s="18">
        <f>F37*1.3</f>
        <v>18.2</v>
      </c>
      <c r="H37" s="18">
        <f t="shared" si="12"/>
        <v>18</v>
      </c>
      <c r="I37" s="18">
        <v>12</v>
      </c>
      <c r="J37" s="18">
        <v>17</v>
      </c>
      <c r="K37" s="58">
        <v>-3</v>
      </c>
      <c r="L37" s="18">
        <v>203</v>
      </c>
      <c r="M37" s="18">
        <f>L37*1.09</f>
        <v>221.27</v>
      </c>
      <c r="N37" s="18">
        <f t="shared" si="13"/>
        <v>221</v>
      </c>
      <c r="O37" s="58">
        <f>VLOOKUP(B:B,[3]Sheet6!$G$1:$H$65536,2,0)</f>
        <v>19</v>
      </c>
      <c r="P37" s="58">
        <f>VLOOKUP(B:B,'10月'!B:S,18,0)</f>
        <v>11</v>
      </c>
      <c r="Q37" s="58">
        <f t="shared" si="14"/>
        <v>-8</v>
      </c>
      <c r="R37" s="23">
        <f>O37</f>
        <v>19</v>
      </c>
      <c r="S37" s="64">
        <f>R37*1.2</f>
        <v>22.8</v>
      </c>
      <c r="T37" s="64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17">
        <v>36</v>
      </c>
      <c r="B38" s="17">
        <v>573</v>
      </c>
      <c r="C38" s="55" t="s">
        <v>158</v>
      </c>
      <c r="D38" s="17" t="s">
        <v>129</v>
      </c>
      <c r="E38" s="17" t="s">
        <v>149</v>
      </c>
      <c r="F38" s="18">
        <v>7</v>
      </c>
      <c r="G38" s="18">
        <f>F38*1.4</f>
        <v>9.8</v>
      </c>
      <c r="H38" s="18">
        <f t="shared" si="12"/>
        <v>10</v>
      </c>
      <c r="I38" s="18">
        <v>8</v>
      </c>
      <c r="J38" s="18">
        <v>6</v>
      </c>
      <c r="K38" s="58">
        <v>1</v>
      </c>
      <c r="L38" s="18">
        <v>125</v>
      </c>
      <c r="M38" s="18">
        <f>L38*1.18</f>
        <v>147.5</v>
      </c>
      <c r="N38" s="18">
        <f t="shared" si="13"/>
        <v>148</v>
      </c>
      <c r="O38" s="58">
        <f>VLOOKUP(B:B,[3]Sheet6!$G$1:$H$65536,2,0)</f>
        <v>7</v>
      </c>
      <c r="P38" s="58">
        <f>VLOOKUP(B:B,'10月'!B:S,18,0)</f>
        <v>3</v>
      </c>
      <c r="Q38" s="58">
        <f t="shared" si="14"/>
        <v>-4</v>
      </c>
      <c r="R38" s="23">
        <f>O38</f>
        <v>7</v>
      </c>
      <c r="S38" s="64">
        <f>R38*1.4</f>
        <v>9.8</v>
      </c>
      <c r="T38" s="64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17">
        <v>37</v>
      </c>
      <c r="B39" s="17">
        <v>377</v>
      </c>
      <c r="C39" s="55" t="s">
        <v>159</v>
      </c>
      <c r="D39" s="17" t="s">
        <v>126</v>
      </c>
      <c r="E39" s="17" t="s">
        <v>149</v>
      </c>
      <c r="F39" s="18">
        <v>14</v>
      </c>
      <c r="G39" s="18">
        <f>F39*1.3</f>
        <v>18.2</v>
      </c>
      <c r="H39" s="18">
        <f t="shared" si="12"/>
        <v>18</v>
      </c>
      <c r="I39" s="18">
        <v>7</v>
      </c>
      <c r="J39" s="18">
        <v>17</v>
      </c>
      <c r="K39" s="58">
        <v>-3</v>
      </c>
      <c r="L39" s="18">
        <v>220</v>
      </c>
      <c r="M39" s="18">
        <f>L39*1.09</f>
        <v>239.8</v>
      </c>
      <c r="N39" s="18">
        <f t="shared" si="13"/>
        <v>240</v>
      </c>
      <c r="O39" s="58">
        <f>VLOOKUP(B:B,[3]Sheet6!$G$1:$H$65536,2,0)</f>
        <v>7</v>
      </c>
      <c r="P39" s="58">
        <f>VLOOKUP(B:B,'10月'!B:S,18,0)</f>
        <v>9</v>
      </c>
      <c r="Q39" s="58">
        <f t="shared" si="14"/>
        <v>2</v>
      </c>
      <c r="R39" s="23">
        <v>9</v>
      </c>
      <c r="S39" s="64">
        <f>R39*1.4</f>
        <v>12.6</v>
      </c>
      <c r="T39" s="64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17">
        <v>38</v>
      </c>
      <c r="B40" s="17">
        <v>743</v>
      </c>
      <c r="C40" s="55" t="s">
        <v>160</v>
      </c>
      <c r="D40" s="17" t="s">
        <v>161</v>
      </c>
      <c r="E40" s="17" t="s">
        <v>149</v>
      </c>
      <c r="F40" s="18">
        <v>9</v>
      </c>
      <c r="G40" s="18">
        <f>F40*1.4</f>
        <v>12.6</v>
      </c>
      <c r="H40" s="18">
        <f t="shared" si="12"/>
        <v>13</v>
      </c>
      <c r="I40" s="18">
        <v>10</v>
      </c>
      <c r="J40" s="18">
        <v>6</v>
      </c>
      <c r="K40" s="58">
        <v>3</v>
      </c>
      <c r="L40" s="18">
        <v>110</v>
      </c>
      <c r="M40" s="18">
        <f>L40*1.18</f>
        <v>129.8</v>
      </c>
      <c r="N40" s="18">
        <f t="shared" si="13"/>
        <v>130</v>
      </c>
      <c r="O40" s="58">
        <f>VLOOKUP(B:B,[3]Sheet6!$G$1:$H$65536,2,0)</f>
        <v>7</v>
      </c>
      <c r="P40" s="58">
        <f>VLOOKUP(B:B,'10月'!B:S,18,0)</f>
        <v>2</v>
      </c>
      <c r="Q40" s="58">
        <f t="shared" si="14"/>
        <v>-5</v>
      </c>
      <c r="R40" s="23">
        <f>O40</f>
        <v>7</v>
      </c>
      <c r="S40" s="64">
        <f>R40*1.4</f>
        <v>9.8</v>
      </c>
      <c r="T40" s="64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17">
        <v>39</v>
      </c>
      <c r="B41" s="17">
        <v>584</v>
      </c>
      <c r="C41" s="55" t="s">
        <v>162</v>
      </c>
      <c r="D41" s="17" t="s">
        <v>161</v>
      </c>
      <c r="E41" s="17" t="s">
        <v>149</v>
      </c>
      <c r="F41" s="18">
        <v>4</v>
      </c>
      <c r="G41" s="18">
        <f>F41*1.4</f>
        <v>5.6</v>
      </c>
      <c r="H41" s="18">
        <f t="shared" si="12"/>
        <v>6</v>
      </c>
      <c r="I41" s="18" t="e">
        <v>#N/A</v>
      </c>
      <c r="J41" s="18">
        <v>6</v>
      </c>
      <c r="K41" s="58">
        <v>-2</v>
      </c>
      <c r="L41" s="18">
        <v>74</v>
      </c>
      <c r="M41" s="33">
        <f>L41*1.3</f>
        <v>96.2</v>
      </c>
      <c r="N41" s="18">
        <f t="shared" si="13"/>
        <v>96</v>
      </c>
      <c r="O41" s="58">
        <f>VLOOKUP(B:B,[3]Sheet6!$G$1:$H$65536,2,0)</f>
        <v>2</v>
      </c>
      <c r="P41" s="58">
        <f>VLOOKUP(B:B,'10月'!B:S,18,0)</f>
        <v>11</v>
      </c>
      <c r="Q41" s="58">
        <f t="shared" si="14"/>
        <v>9</v>
      </c>
      <c r="R41" s="23">
        <v>9</v>
      </c>
      <c r="S41" s="64">
        <f>R41*1.4</f>
        <v>12.6</v>
      </c>
      <c r="T41" s="64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17">
        <v>40</v>
      </c>
      <c r="B42" s="17">
        <v>737</v>
      </c>
      <c r="C42" s="55" t="s">
        <v>163</v>
      </c>
      <c r="D42" s="17" t="s">
        <v>129</v>
      </c>
      <c r="E42" s="17" t="s">
        <v>149</v>
      </c>
      <c r="F42" s="18">
        <v>10</v>
      </c>
      <c r="G42" s="18">
        <f>F42*1.3</f>
        <v>13</v>
      </c>
      <c r="H42" s="18">
        <f t="shared" si="12"/>
        <v>13</v>
      </c>
      <c r="I42" s="18">
        <v>3</v>
      </c>
      <c r="J42" s="18">
        <v>17</v>
      </c>
      <c r="K42" s="58">
        <v>-7</v>
      </c>
      <c r="L42" s="18">
        <v>179</v>
      </c>
      <c r="M42" s="18">
        <f>L42*1.13</f>
        <v>202.27</v>
      </c>
      <c r="N42" s="18">
        <f t="shared" si="13"/>
        <v>202</v>
      </c>
      <c r="O42" s="58">
        <f>VLOOKUP(B:B,[3]Sheet6!$G$1:$H$65536,2,0)</f>
        <v>13</v>
      </c>
      <c r="P42" s="58">
        <f>VLOOKUP(B:B,'10月'!B:S,18,0)</f>
        <v>12</v>
      </c>
      <c r="Q42" s="58">
        <f t="shared" si="14"/>
        <v>-1</v>
      </c>
      <c r="R42" s="23">
        <f>O42</f>
        <v>13</v>
      </c>
      <c r="S42" s="64">
        <f>R42*1.2</f>
        <v>15.6</v>
      </c>
      <c r="T42" s="64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17">
        <v>41</v>
      </c>
      <c r="B43" s="17">
        <v>733</v>
      </c>
      <c r="C43" s="55" t="s">
        <v>164</v>
      </c>
      <c r="D43" s="17" t="s">
        <v>161</v>
      </c>
      <c r="E43" s="17" t="s">
        <v>149</v>
      </c>
      <c r="F43" s="18">
        <v>6</v>
      </c>
      <c r="G43" s="18">
        <f>F43*1.4</f>
        <v>8.4</v>
      </c>
      <c r="H43" s="18">
        <f t="shared" si="12"/>
        <v>8</v>
      </c>
      <c r="I43" s="18">
        <v>5</v>
      </c>
      <c r="J43" s="18">
        <v>6</v>
      </c>
      <c r="K43" s="58">
        <v>0</v>
      </c>
      <c r="L43" s="18">
        <v>51</v>
      </c>
      <c r="M43" s="33">
        <f>L43*1.3</f>
        <v>66.3</v>
      </c>
      <c r="N43" s="18">
        <f t="shared" si="13"/>
        <v>66</v>
      </c>
      <c r="O43" s="58">
        <f>VLOOKUP(B:B,[3]Sheet6!$G$1:$H$65536,2,0)</f>
        <v>12</v>
      </c>
      <c r="P43" s="58">
        <f>VLOOKUP(B:B,'10月'!B:S,18,0)</f>
        <v>3</v>
      </c>
      <c r="Q43" s="58">
        <f t="shared" si="14"/>
        <v>-9</v>
      </c>
      <c r="R43" s="23">
        <v>8</v>
      </c>
      <c r="S43" s="64">
        <f t="shared" ref="S43:S48" si="18">R43*1.4</f>
        <v>11.2</v>
      </c>
      <c r="T43" s="64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17">
        <v>42</v>
      </c>
      <c r="B44" s="17">
        <v>740</v>
      </c>
      <c r="C44" s="55" t="s">
        <v>165</v>
      </c>
      <c r="D44" s="17" t="s">
        <v>135</v>
      </c>
      <c r="E44" s="17" t="s">
        <v>149</v>
      </c>
      <c r="F44" s="18">
        <v>6</v>
      </c>
      <c r="G44" s="18">
        <f>F44*1.4</f>
        <v>8.4</v>
      </c>
      <c r="H44" s="18">
        <f t="shared" si="12"/>
        <v>8</v>
      </c>
      <c r="I44" s="18">
        <v>4</v>
      </c>
      <c r="J44" s="18">
        <v>6</v>
      </c>
      <c r="K44" s="58">
        <v>0</v>
      </c>
      <c r="L44" s="18">
        <v>75</v>
      </c>
      <c r="M44" s="33">
        <f>L44*1.3</f>
        <v>97.5</v>
      </c>
      <c r="N44" s="18">
        <f t="shared" si="13"/>
        <v>98</v>
      </c>
      <c r="O44" s="58">
        <f>VLOOKUP(B:B,[3]Sheet6!$G$1:$H$65536,2,0)</f>
        <v>4</v>
      </c>
      <c r="P44" s="58">
        <f>VLOOKUP(B:B,'10月'!B:S,18,0)</f>
        <v>3</v>
      </c>
      <c r="Q44" s="58">
        <f t="shared" si="14"/>
        <v>-1</v>
      </c>
      <c r="R44" s="23">
        <f>O44</f>
        <v>4</v>
      </c>
      <c r="S44" s="64">
        <f t="shared" si="18"/>
        <v>5.6</v>
      </c>
      <c r="T44" s="64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17">
        <v>43</v>
      </c>
      <c r="B45" s="17">
        <v>545</v>
      </c>
      <c r="C45" s="55" t="s">
        <v>166</v>
      </c>
      <c r="D45" s="17" t="s">
        <v>135</v>
      </c>
      <c r="E45" s="17" t="s">
        <v>149</v>
      </c>
      <c r="F45" s="18">
        <v>12</v>
      </c>
      <c r="G45" s="18">
        <f>F45*1.3</f>
        <v>15.6</v>
      </c>
      <c r="H45" s="18">
        <f t="shared" si="12"/>
        <v>16</v>
      </c>
      <c r="I45" s="18">
        <v>22</v>
      </c>
      <c r="J45" s="18">
        <v>6</v>
      </c>
      <c r="K45" s="58">
        <v>6</v>
      </c>
      <c r="L45" s="18">
        <v>101</v>
      </c>
      <c r="M45" s="18">
        <f>L45*1.18</f>
        <v>119.18</v>
      </c>
      <c r="N45" s="18">
        <f t="shared" si="13"/>
        <v>119</v>
      </c>
      <c r="O45" s="58">
        <f>VLOOKUP(B:B,[3]Sheet6!$G$1:$H$65536,2,0)</f>
        <v>2</v>
      </c>
      <c r="P45" s="58">
        <f>VLOOKUP(B:B,'10月'!B:S,18,0)</f>
        <v>5</v>
      </c>
      <c r="Q45" s="58">
        <f t="shared" si="14"/>
        <v>3</v>
      </c>
      <c r="R45" s="23">
        <v>5</v>
      </c>
      <c r="S45" s="64">
        <f t="shared" si="18"/>
        <v>7</v>
      </c>
      <c r="T45" s="64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17">
        <v>44</v>
      </c>
      <c r="B46" s="19">
        <v>753</v>
      </c>
      <c r="C46" s="56" t="s">
        <v>167</v>
      </c>
      <c r="D46" s="19" t="s">
        <v>135</v>
      </c>
      <c r="E46" s="19" t="s">
        <v>149</v>
      </c>
      <c r="F46" s="18">
        <v>4</v>
      </c>
      <c r="G46" s="18">
        <f>F46*1.4</f>
        <v>5.6</v>
      </c>
      <c r="H46" s="18">
        <f t="shared" si="12"/>
        <v>6</v>
      </c>
      <c r="I46" s="18" t="e">
        <v>#N/A</v>
      </c>
      <c r="J46" s="18">
        <v>6</v>
      </c>
      <c r="K46" s="58">
        <v>-2</v>
      </c>
      <c r="L46" s="18">
        <v>40</v>
      </c>
      <c r="M46" s="33">
        <f>L46*1.3</f>
        <v>52</v>
      </c>
      <c r="N46" s="18">
        <f t="shared" si="13"/>
        <v>52</v>
      </c>
      <c r="O46" s="58" t="e">
        <f>VLOOKUP(B:B,[3]Sheet6!$G$1:$H$65536,2,0)</f>
        <v>#N/A</v>
      </c>
      <c r="P46" s="58">
        <f>VLOOKUP(B:B,'10月'!B:S,18,0)</f>
        <v>2</v>
      </c>
      <c r="Q46" s="58" t="e">
        <f t="shared" si="14"/>
        <v>#N/A</v>
      </c>
      <c r="R46" s="23">
        <v>4</v>
      </c>
      <c r="S46" s="64">
        <f t="shared" si="18"/>
        <v>5.6</v>
      </c>
      <c r="T46" s="64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17">
        <v>45</v>
      </c>
      <c r="B47" s="20">
        <v>103639</v>
      </c>
      <c r="C47" s="56" t="s">
        <v>168</v>
      </c>
      <c r="D47" s="17" t="s">
        <v>131</v>
      </c>
      <c r="E47" s="17" t="s">
        <v>149</v>
      </c>
      <c r="F47" s="18">
        <v>10</v>
      </c>
      <c r="G47" s="18">
        <f>F47*1.3</f>
        <v>13</v>
      </c>
      <c r="H47" s="18">
        <f t="shared" si="12"/>
        <v>13</v>
      </c>
      <c r="I47" s="18">
        <v>12</v>
      </c>
      <c r="J47" s="18">
        <v>6</v>
      </c>
      <c r="K47" s="58">
        <v>4</v>
      </c>
      <c r="L47" s="18">
        <v>74</v>
      </c>
      <c r="M47" s="33">
        <f>L47*1.3</f>
        <v>96.2</v>
      </c>
      <c r="N47" s="18">
        <f t="shared" si="13"/>
        <v>96</v>
      </c>
      <c r="O47" s="58">
        <f>VLOOKUP(B:B,[3]Sheet6!$G$1:$H$65536,2,0)</f>
        <v>1</v>
      </c>
      <c r="P47" s="58">
        <f>VLOOKUP(B:B,'10月'!B:S,18,0)</f>
        <v>3</v>
      </c>
      <c r="Q47" s="58">
        <f t="shared" si="14"/>
        <v>2</v>
      </c>
      <c r="R47" s="23">
        <v>3</v>
      </c>
      <c r="S47" s="64">
        <f t="shared" si="18"/>
        <v>4.2</v>
      </c>
      <c r="T47" s="64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17">
        <v>46</v>
      </c>
      <c r="B48" s="20">
        <v>104430</v>
      </c>
      <c r="C48" s="57" t="s">
        <v>169</v>
      </c>
      <c r="D48" s="22"/>
      <c r="E48" s="20" t="str">
        <f>VLOOKUP(B:B,[2]查询时间段分门店销售汇总!$D$1:$H$65536,5,0)</f>
        <v>东南片区</v>
      </c>
      <c r="F48" s="18">
        <v>4</v>
      </c>
      <c r="G48" s="18">
        <f>F48*1.4</f>
        <v>5.6</v>
      </c>
      <c r="H48" s="18">
        <f t="shared" si="12"/>
        <v>6</v>
      </c>
      <c r="I48" s="18" t="e">
        <v>#N/A</v>
      </c>
      <c r="J48" s="18" t="e">
        <v>#N/A</v>
      </c>
      <c r="K48" s="58" t="e">
        <v>#N/A</v>
      </c>
      <c r="L48" s="18">
        <v>40</v>
      </c>
      <c r="M48" s="33">
        <f>L48*1.3</f>
        <v>52</v>
      </c>
      <c r="N48" s="18">
        <f t="shared" si="13"/>
        <v>52</v>
      </c>
      <c r="O48" s="58" t="e">
        <f>VLOOKUP(B:B,[3]Sheet6!$G$1:$H$65536,2,0)</f>
        <v>#N/A</v>
      </c>
      <c r="P48" s="58" t="e">
        <f>VLOOKUP(B:B,'10月'!B:S,18,0)</f>
        <v>#N/A</v>
      </c>
      <c r="Q48" s="58" t="e">
        <f t="shared" si="14"/>
        <v>#N/A</v>
      </c>
      <c r="R48" s="23">
        <v>4</v>
      </c>
      <c r="S48" s="64">
        <f t="shared" si="18"/>
        <v>5.6</v>
      </c>
      <c r="T48" s="64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17">
        <v>47</v>
      </c>
      <c r="B49" s="17">
        <v>578</v>
      </c>
      <c r="C49" s="55" t="s">
        <v>170</v>
      </c>
      <c r="D49" s="17" t="s">
        <v>117</v>
      </c>
      <c r="E49" s="17" t="s">
        <v>171</v>
      </c>
      <c r="F49" s="18">
        <v>22</v>
      </c>
      <c r="G49" s="18">
        <f>F49*1.2</f>
        <v>26.4</v>
      </c>
      <c r="H49" s="18">
        <f t="shared" si="12"/>
        <v>26</v>
      </c>
      <c r="I49" s="18">
        <v>22</v>
      </c>
      <c r="J49" s="18">
        <v>17</v>
      </c>
      <c r="K49" s="58">
        <v>5</v>
      </c>
      <c r="L49" s="18">
        <v>101</v>
      </c>
      <c r="M49" s="18">
        <f>L49*1.18</f>
        <v>119.18</v>
      </c>
      <c r="N49" s="18">
        <f t="shared" si="13"/>
        <v>119</v>
      </c>
      <c r="O49" s="58">
        <f>VLOOKUP(B:B,[3]Sheet6!$G$1:$H$65536,2,0)</f>
        <v>18</v>
      </c>
      <c r="P49" s="58">
        <f>VLOOKUP(B:B,'10月'!B:S,18,0)</f>
        <v>6</v>
      </c>
      <c r="Q49" s="58">
        <f t="shared" si="14"/>
        <v>-12</v>
      </c>
      <c r="R49" s="23">
        <v>16</v>
      </c>
      <c r="S49" s="64">
        <f>R49*1.2</f>
        <v>19.2</v>
      </c>
      <c r="T49" s="64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17">
        <v>48</v>
      </c>
      <c r="B50" s="17">
        <v>373</v>
      </c>
      <c r="C50" s="55" t="s">
        <v>172</v>
      </c>
      <c r="D50" s="17" t="s">
        <v>126</v>
      </c>
      <c r="E50" s="17" t="s">
        <v>171</v>
      </c>
      <c r="F50" s="18">
        <v>34</v>
      </c>
      <c r="G50" s="18">
        <f>F50*1.2</f>
        <v>40.8</v>
      </c>
      <c r="H50" s="18">
        <f t="shared" si="12"/>
        <v>41</v>
      </c>
      <c r="I50" s="18">
        <v>58</v>
      </c>
      <c r="J50" s="18">
        <v>17</v>
      </c>
      <c r="K50" s="58">
        <v>17</v>
      </c>
      <c r="L50" s="18">
        <v>123</v>
      </c>
      <c r="M50" s="18">
        <f>L50*1.18</f>
        <v>145.14</v>
      </c>
      <c r="N50" s="18">
        <f t="shared" si="13"/>
        <v>145</v>
      </c>
      <c r="O50" s="58">
        <f>VLOOKUP(B:B,[3]Sheet6!$G$1:$H$65536,2,0)</f>
        <v>13</v>
      </c>
      <c r="P50" s="58">
        <f>VLOOKUP(B:B,'10月'!B:S,18,0)</f>
        <v>14</v>
      </c>
      <c r="Q50" s="58">
        <f t="shared" si="14"/>
        <v>1</v>
      </c>
      <c r="R50" s="23">
        <v>14</v>
      </c>
      <c r="S50" s="64">
        <f>R50*1.2</f>
        <v>16.8</v>
      </c>
      <c r="T50" s="64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17">
        <v>49</v>
      </c>
      <c r="B51" s="17">
        <v>515</v>
      </c>
      <c r="C51" s="55" t="s">
        <v>173</v>
      </c>
      <c r="D51" s="17" t="s">
        <v>126</v>
      </c>
      <c r="E51" s="17" t="s">
        <v>171</v>
      </c>
      <c r="F51" s="18">
        <v>18</v>
      </c>
      <c r="G51" s="18">
        <f>F51*1.3</f>
        <v>23.4</v>
      </c>
      <c r="H51" s="18">
        <f t="shared" si="12"/>
        <v>23</v>
      </c>
      <c r="I51" s="18">
        <v>18</v>
      </c>
      <c r="J51" s="18">
        <v>17</v>
      </c>
      <c r="K51" s="58">
        <v>1</v>
      </c>
      <c r="L51" s="18">
        <v>180</v>
      </c>
      <c r="M51" s="18">
        <f>L51*1.13</f>
        <v>203.4</v>
      </c>
      <c r="N51" s="18">
        <f t="shared" si="13"/>
        <v>203</v>
      </c>
      <c r="O51" s="58">
        <f>VLOOKUP(B:B,[3]Sheet6!$G$1:$H$65536,2,0)</f>
        <v>8</v>
      </c>
      <c r="P51" s="58">
        <f>VLOOKUP(B:B,'10月'!B:S,18,0)</f>
        <v>6</v>
      </c>
      <c r="Q51" s="58">
        <f t="shared" si="14"/>
        <v>-2</v>
      </c>
      <c r="R51" s="23">
        <f>O51</f>
        <v>8</v>
      </c>
      <c r="S51" s="64">
        <f>R51*1.4</f>
        <v>11.2</v>
      </c>
      <c r="T51" s="64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17">
        <v>50</v>
      </c>
      <c r="B52" s="17">
        <v>308</v>
      </c>
      <c r="C52" s="55" t="s">
        <v>174</v>
      </c>
      <c r="D52" s="17" t="s">
        <v>117</v>
      </c>
      <c r="E52" s="17" t="s">
        <v>171</v>
      </c>
      <c r="F52" s="18">
        <v>22</v>
      </c>
      <c r="G52" s="18">
        <f>F52*1.2</f>
        <v>26.4</v>
      </c>
      <c r="H52" s="18">
        <f t="shared" si="12"/>
        <v>26</v>
      </c>
      <c r="I52" s="18">
        <v>17</v>
      </c>
      <c r="J52" s="18">
        <v>27</v>
      </c>
      <c r="K52" s="58">
        <v>-5</v>
      </c>
      <c r="L52" s="18">
        <v>105</v>
      </c>
      <c r="M52" s="18">
        <f>L52*1.18</f>
        <v>123.9</v>
      </c>
      <c r="N52" s="18">
        <f t="shared" si="13"/>
        <v>124</v>
      </c>
      <c r="O52" s="58">
        <f>VLOOKUP(B:B,[3]Sheet6!$G$1:$H$65536,2,0)</f>
        <v>4</v>
      </c>
      <c r="P52" s="58">
        <f>VLOOKUP(B:B,'10月'!B:S,18,0)</f>
        <v>7</v>
      </c>
      <c r="Q52" s="58">
        <f t="shared" si="14"/>
        <v>3</v>
      </c>
      <c r="R52" s="23">
        <v>7</v>
      </c>
      <c r="S52" s="64">
        <f>R52*1.4</f>
        <v>9.8</v>
      </c>
      <c r="T52" s="64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17">
        <v>51</v>
      </c>
      <c r="B53" s="17">
        <v>517</v>
      </c>
      <c r="C53" s="55" t="s">
        <v>175</v>
      </c>
      <c r="D53" s="17" t="s">
        <v>114</v>
      </c>
      <c r="E53" s="17" t="s">
        <v>171</v>
      </c>
      <c r="F53" s="18">
        <v>22</v>
      </c>
      <c r="G53" s="18">
        <f>F53*1.2</f>
        <v>26.4</v>
      </c>
      <c r="H53" s="18">
        <f t="shared" si="12"/>
        <v>26</v>
      </c>
      <c r="I53" s="18">
        <v>2</v>
      </c>
      <c r="J53" s="18">
        <v>27</v>
      </c>
      <c r="K53" s="58">
        <v>-5</v>
      </c>
      <c r="L53" s="18">
        <v>70</v>
      </c>
      <c r="M53" s="33">
        <f>L53*1.3</f>
        <v>91</v>
      </c>
      <c r="N53" s="18">
        <f t="shared" si="13"/>
        <v>91</v>
      </c>
      <c r="O53" s="58">
        <f>VLOOKUP(B:B,[3]Sheet6!$G$1:$H$65536,2,0)</f>
        <v>12</v>
      </c>
      <c r="P53" s="58">
        <f>VLOOKUP(B:B,'10月'!B:S,18,0)</f>
        <v>2</v>
      </c>
      <c r="Q53" s="58">
        <f t="shared" si="14"/>
        <v>-10</v>
      </c>
      <c r="R53" s="23">
        <v>11</v>
      </c>
      <c r="S53" s="64">
        <f>R53*1.2</f>
        <v>13.2</v>
      </c>
      <c r="T53" s="64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17">
        <v>52</v>
      </c>
      <c r="B54" s="17">
        <v>744</v>
      </c>
      <c r="C54" s="55" t="s">
        <v>176</v>
      </c>
      <c r="D54" s="17" t="s">
        <v>117</v>
      </c>
      <c r="E54" s="17" t="s">
        <v>171</v>
      </c>
      <c r="F54" s="18">
        <v>21</v>
      </c>
      <c r="G54" s="18">
        <f>F54*1.2</f>
        <v>25.2</v>
      </c>
      <c r="H54" s="18">
        <f t="shared" si="12"/>
        <v>25</v>
      </c>
      <c r="I54" s="18">
        <v>21</v>
      </c>
      <c r="J54" s="18">
        <v>20</v>
      </c>
      <c r="K54" s="58">
        <v>1</v>
      </c>
      <c r="L54" s="18">
        <v>85</v>
      </c>
      <c r="M54" s="33">
        <f>L54*1.3</f>
        <v>110.5</v>
      </c>
      <c r="N54" s="18">
        <f t="shared" si="13"/>
        <v>111</v>
      </c>
      <c r="O54" s="58">
        <f>VLOOKUP(B:B,[3]Sheet6!$G$1:$H$65536,2,0)</f>
        <v>10</v>
      </c>
      <c r="P54" s="58">
        <f>VLOOKUP(B:B,'10月'!B:S,18,0)</f>
        <v>7</v>
      </c>
      <c r="Q54" s="58">
        <f t="shared" si="14"/>
        <v>-3</v>
      </c>
      <c r="R54" s="23">
        <f>O54</f>
        <v>10</v>
      </c>
      <c r="S54" s="64">
        <f>R54*1.4</f>
        <v>14</v>
      </c>
      <c r="T54" s="64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17">
        <v>53</v>
      </c>
      <c r="B55" s="17">
        <v>391</v>
      </c>
      <c r="C55" s="55" t="s">
        <v>177</v>
      </c>
      <c r="D55" s="17" t="s">
        <v>126</v>
      </c>
      <c r="E55" s="17" t="s">
        <v>171</v>
      </c>
      <c r="F55" s="18">
        <v>14</v>
      </c>
      <c r="G55" s="18">
        <f>F55*1.3</f>
        <v>18.2</v>
      </c>
      <c r="H55" s="18">
        <f t="shared" si="12"/>
        <v>18</v>
      </c>
      <c r="I55" s="18">
        <v>12</v>
      </c>
      <c r="J55" s="18">
        <v>17</v>
      </c>
      <c r="K55" s="58">
        <v>-3</v>
      </c>
      <c r="L55" s="18">
        <v>155</v>
      </c>
      <c r="M55" s="18">
        <f>L55*1.13</f>
        <v>175.15</v>
      </c>
      <c r="N55" s="18">
        <f t="shared" si="13"/>
        <v>175</v>
      </c>
      <c r="O55" s="58">
        <f>VLOOKUP(B:B,[3]Sheet6!$G$1:$H$65536,2,0)</f>
        <v>9</v>
      </c>
      <c r="P55" s="58">
        <f>VLOOKUP(B:B,'10月'!B:S,18,0)</f>
        <v>2</v>
      </c>
      <c r="Q55" s="58">
        <f t="shared" si="14"/>
        <v>-7</v>
      </c>
      <c r="R55" s="23">
        <v>7</v>
      </c>
      <c r="S55" s="64">
        <f>R55*1.4</f>
        <v>9.8</v>
      </c>
      <c r="T55" s="64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17">
        <v>54</v>
      </c>
      <c r="B56" s="17">
        <v>355</v>
      </c>
      <c r="C56" s="55" t="s">
        <v>178</v>
      </c>
      <c r="D56" s="17" t="s">
        <v>117</v>
      </c>
      <c r="E56" s="17" t="s">
        <v>171</v>
      </c>
      <c r="F56" s="18">
        <v>15</v>
      </c>
      <c r="G56" s="18">
        <f>F56*1.3</f>
        <v>19.5</v>
      </c>
      <c r="H56" s="18">
        <f t="shared" si="12"/>
        <v>20</v>
      </c>
      <c r="I56" s="18">
        <v>4</v>
      </c>
      <c r="J56" s="18">
        <v>20</v>
      </c>
      <c r="K56" s="58">
        <v>-5</v>
      </c>
      <c r="L56" s="18">
        <v>145</v>
      </c>
      <c r="M56" s="18">
        <f>L56*1.18</f>
        <v>171.1</v>
      </c>
      <c r="N56" s="18">
        <f t="shared" si="13"/>
        <v>171</v>
      </c>
      <c r="O56" s="58">
        <f>VLOOKUP(B:B,[3]Sheet6!$G$1:$H$65536,2,0)</f>
        <v>7</v>
      </c>
      <c r="P56" s="58">
        <f>VLOOKUP(B:B,'10月'!B:S,18,0)</f>
        <v>8</v>
      </c>
      <c r="Q56" s="58">
        <f t="shared" si="14"/>
        <v>1</v>
      </c>
      <c r="R56" s="23">
        <v>8</v>
      </c>
      <c r="S56" s="64">
        <f>R56*1.4</f>
        <v>11.2</v>
      </c>
      <c r="T56" s="64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17">
        <v>55</v>
      </c>
      <c r="B57" s="17">
        <v>349</v>
      </c>
      <c r="C57" s="55" t="s">
        <v>179</v>
      </c>
      <c r="D57" s="17" t="s">
        <v>126</v>
      </c>
      <c r="E57" s="17" t="s">
        <v>171</v>
      </c>
      <c r="F57" s="18">
        <v>24</v>
      </c>
      <c r="G57" s="18">
        <f>F57*1.2</f>
        <v>28.8</v>
      </c>
      <c r="H57" s="18">
        <f t="shared" si="12"/>
        <v>29</v>
      </c>
      <c r="I57" s="18">
        <v>33</v>
      </c>
      <c r="J57" s="18">
        <v>17</v>
      </c>
      <c r="K57" s="58">
        <v>7</v>
      </c>
      <c r="L57" s="18">
        <v>102</v>
      </c>
      <c r="M57" s="18">
        <f>L57*1.18</f>
        <v>120.36</v>
      </c>
      <c r="N57" s="18">
        <f t="shared" si="13"/>
        <v>120</v>
      </c>
      <c r="O57" s="58">
        <f>VLOOKUP(B:B,[3]Sheet6!$G$1:$H$65536,2,0)</f>
        <v>7</v>
      </c>
      <c r="P57" s="58">
        <f>VLOOKUP(B:B,'10月'!B:S,18,0)</f>
        <v>12</v>
      </c>
      <c r="Q57" s="58">
        <f t="shared" si="14"/>
        <v>5</v>
      </c>
      <c r="R57" s="23">
        <v>12</v>
      </c>
      <c r="S57" s="64">
        <f>R57*1.2</f>
        <v>14.4</v>
      </c>
      <c r="T57" s="64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17">
        <v>56</v>
      </c>
      <c r="B58" s="17">
        <v>742</v>
      </c>
      <c r="C58" s="55" t="s">
        <v>180</v>
      </c>
      <c r="D58" s="17" t="s">
        <v>117</v>
      </c>
      <c r="E58" s="17" t="s">
        <v>171</v>
      </c>
      <c r="F58" s="18">
        <v>22</v>
      </c>
      <c r="G58" s="18">
        <f>F58*1.2</f>
        <v>26.4</v>
      </c>
      <c r="H58" s="18">
        <f t="shared" si="12"/>
        <v>26</v>
      </c>
      <c r="I58" s="18">
        <v>18</v>
      </c>
      <c r="J58" s="18">
        <v>27</v>
      </c>
      <c r="K58" s="58">
        <v>-5</v>
      </c>
      <c r="L58" s="18">
        <v>115</v>
      </c>
      <c r="M58" s="18">
        <f>L58*1.18</f>
        <v>135.7</v>
      </c>
      <c r="N58" s="18">
        <f t="shared" si="13"/>
        <v>136</v>
      </c>
      <c r="O58" s="58">
        <f>VLOOKUP(B:B,[3]Sheet6!$G$1:$H$65536,2,0)</f>
        <v>7</v>
      </c>
      <c r="P58" s="58">
        <f>VLOOKUP(B:B,'10月'!B:S,18,0)</f>
        <v>8</v>
      </c>
      <c r="Q58" s="58">
        <f t="shared" si="14"/>
        <v>1</v>
      </c>
      <c r="R58" s="23">
        <v>8</v>
      </c>
      <c r="S58" s="64">
        <f>R58*1.4</f>
        <v>11.2</v>
      </c>
      <c r="T58" s="64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17">
        <v>57</v>
      </c>
      <c r="B59" s="17">
        <v>511</v>
      </c>
      <c r="C59" s="55" t="s">
        <v>181</v>
      </c>
      <c r="D59" s="17" t="s">
        <v>129</v>
      </c>
      <c r="E59" s="17" t="s">
        <v>171</v>
      </c>
      <c r="F59" s="18">
        <v>12</v>
      </c>
      <c r="G59" s="18">
        <f>F59*1.3</f>
        <v>15.6</v>
      </c>
      <c r="H59" s="18">
        <f t="shared" si="12"/>
        <v>16</v>
      </c>
      <c r="I59" s="18">
        <v>1</v>
      </c>
      <c r="J59" s="18">
        <v>17</v>
      </c>
      <c r="K59" s="58">
        <v>-5</v>
      </c>
      <c r="L59" s="18">
        <v>112</v>
      </c>
      <c r="M59" s="18">
        <f>L59*1.18</f>
        <v>132.16</v>
      </c>
      <c r="N59" s="18">
        <f t="shared" si="13"/>
        <v>132</v>
      </c>
      <c r="O59" s="58">
        <f>VLOOKUP(B:B,[3]Sheet6!$G$1:$H$65536,2,0)</f>
        <v>1</v>
      </c>
      <c r="P59" s="58">
        <f>VLOOKUP(B:B,'10月'!B:S,18,0)</f>
        <v>8</v>
      </c>
      <c r="Q59" s="58">
        <f t="shared" si="14"/>
        <v>7</v>
      </c>
      <c r="R59" s="23">
        <v>6</v>
      </c>
      <c r="S59" s="64">
        <f>R59*1.4</f>
        <v>8.4</v>
      </c>
      <c r="T59" s="64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17">
        <v>58</v>
      </c>
      <c r="B60" s="17">
        <v>747</v>
      </c>
      <c r="C60" s="55" t="s">
        <v>182</v>
      </c>
      <c r="D60" s="17" t="s">
        <v>161</v>
      </c>
      <c r="E60" s="17" t="s">
        <v>171</v>
      </c>
      <c r="F60" s="18">
        <v>4</v>
      </c>
      <c r="G60" s="18">
        <f>F60*1.4</f>
        <v>5.6</v>
      </c>
      <c r="H60" s="18">
        <f t="shared" si="12"/>
        <v>6</v>
      </c>
      <c r="I60" s="18">
        <v>3</v>
      </c>
      <c r="J60" s="18">
        <v>6</v>
      </c>
      <c r="K60" s="58">
        <v>-2</v>
      </c>
      <c r="L60" s="18">
        <v>73</v>
      </c>
      <c r="M60" s="33">
        <f t="shared" ref="M60:M66" si="20">L60*1.3</f>
        <v>94.9</v>
      </c>
      <c r="N60" s="18">
        <f t="shared" si="13"/>
        <v>95</v>
      </c>
      <c r="O60" s="58">
        <f>VLOOKUP(B:B,[3]Sheet6!$G$1:$H$65536,2,0)</f>
        <v>8</v>
      </c>
      <c r="P60" s="58">
        <f>VLOOKUP(B:B,'10月'!B:S,18,0)</f>
        <v>12</v>
      </c>
      <c r="Q60" s="58">
        <f t="shared" si="14"/>
        <v>4</v>
      </c>
      <c r="R60" s="23">
        <v>12</v>
      </c>
      <c r="S60" s="64">
        <f>R60*1.2</f>
        <v>14.4</v>
      </c>
      <c r="T60" s="64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17">
        <v>59</v>
      </c>
      <c r="B61" s="17">
        <v>572</v>
      </c>
      <c r="C61" s="55" t="s">
        <v>183</v>
      </c>
      <c r="D61" s="17" t="s">
        <v>126</v>
      </c>
      <c r="E61" s="17" t="s">
        <v>171</v>
      </c>
      <c r="F61" s="18">
        <v>12</v>
      </c>
      <c r="G61" s="18">
        <f>F61*1.3</f>
        <v>15.6</v>
      </c>
      <c r="H61" s="18">
        <f t="shared" si="12"/>
        <v>16</v>
      </c>
      <c r="I61" s="18">
        <v>1</v>
      </c>
      <c r="J61" s="18">
        <v>17</v>
      </c>
      <c r="K61" s="58">
        <v>-5</v>
      </c>
      <c r="L61" s="18">
        <v>92</v>
      </c>
      <c r="M61" s="33">
        <f t="shared" si="20"/>
        <v>119.6</v>
      </c>
      <c r="N61" s="18">
        <f t="shared" si="13"/>
        <v>120</v>
      </c>
      <c r="O61" s="58">
        <f>VLOOKUP(B:B,[3]Sheet6!$G$1:$H$65536,2,0)</f>
        <v>15</v>
      </c>
      <c r="P61" s="58">
        <f>VLOOKUP(B:B,'10月'!B:S,18,0)</f>
        <v>12</v>
      </c>
      <c r="Q61" s="58">
        <f t="shared" si="14"/>
        <v>-3</v>
      </c>
      <c r="R61" s="23">
        <f>O61</f>
        <v>15</v>
      </c>
      <c r="S61" s="64">
        <f>R61*1.2</f>
        <v>18</v>
      </c>
      <c r="T61" s="64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17">
        <v>60</v>
      </c>
      <c r="B62" s="17">
        <v>723</v>
      </c>
      <c r="C62" s="55" t="s">
        <v>184</v>
      </c>
      <c r="D62" s="17" t="s">
        <v>135</v>
      </c>
      <c r="E62" s="17" t="s">
        <v>171</v>
      </c>
      <c r="F62" s="18">
        <v>5</v>
      </c>
      <c r="G62" s="18">
        <f>F62*1.4</f>
        <v>7</v>
      </c>
      <c r="H62" s="18">
        <f t="shared" si="12"/>
        <v>7</v>
      </c>
      <c r="I62" s="18">
        <v>4</v>
      </c>
      <c r="J62" s="18">
        <v>6</v>
      </c>
      <c r="K62" s="58">
        <v>-1</v>
      </c>
      <c r="L62" s="18">
        <v>72</v>
      </c>
      <c r="M62" s="33">
        <f t="shared" si="20"/>
        <v>93.6</v>
      </c>
      <c r="N62" s="18">
        <f t="shared" si="13"/>
        <v>94</v>
      </c>
      <c r="O62" s="58">
        <f>VLOOKUP(B:B,[3]Sheet6!$G$1:$H$65536,2,0)</f>
        <v>4</v>
      </c>
      <c r="P62" s="58">
        <f>VLOOKUP(B:B,'10月'!B:S,18,0)</f>
        <v>3</v>
      </c>
      <c r="Q62" s="58">
        <f t="shared" si="14"/>
        <v>-1</v>
      </c>
      <c r="R62" s="23">
        <f>O62</f>
        <v>4</v>
      </c>
      <c r="S62" s="64">
        <f>R62*1.4</f>
        <v>5.6</v>
      </c>
      <c r="T62" s="64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17">
        <v>61</v>
      </c>
      <c r="B63" s="17">
        <v>718</v>
      </c>
      <c r="C63" s="55" t="s">
        <v>185</v>
      </c>
      <c r="D63" s="17" t="s">
        <v>135</v>
      </c>
      <c r="E63" s="17" t="s">
        <v>171</v>
      </c>
      <c r="F63" s="18">
        <v>10</v>
      </c>
      <c r="G63" s="18">
        <f>F63*1.3</f>
        <v>13</v>
      </c>
      <c r="H63" s="18">
        <f t="shared" si="12"/>
        <v>13</v>
      </c>
      <c r="I63" s="18">
        <v>16</v>
      </c>
      <c r="J63" s="18">
        <v>6</v>
      </c>
      <c r="K63" s="58">
        <v>4</v>
      </c>
      <c r="L63" s="18">
        <v>54</v>
      </c>
      <c r="M63" s="33">
        <f t="shared" si="20"/>
        <v>70.2</v>
      </c>
      <c r="N63" s="18">
        <f t="shared" si="13"/>
        <v>70</v>
      </c>
      <c r="O63" s="58">
        <f>VLOOKUP(B:B,[3]Sheet6!$G$1:$H$65536,2,0)</f>
        <v>18</v>
      </c>
      <c r="P63" s="58">
        <f>VLOOKUP(B:B,'10月'!B:S,18,0)</f>
        <v>2</v>
      </c>
      <c r="Q63" s="58">
        <f t="shared" si="14"/>
        <v>-16</v>
      </c>
      <c r="R63" s="23">
        <f>O63</f>
        <v>18</v>
      </c>
      <c r="S63" s="64">
        <f>R63*1.2</f>
        <v>21.6</v>
      </c>
      <c r="T63" s="64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17">
        <v>62</v>
      </c>
      <c r="B64" s="20">
        <v>102935</v>
      </c>
      <c r="C64" s="56" t="s">
        <v>186</v>
      </c>
      <c r="D64" s="17" t="s">
        <v>131</v>
      </c>
      <c r="E64" s="17" t="s">
        <v>171</v>
      </c>
      <c r="F64" s="18">
        <v>15</v>
      </c>
      <c r="G64" s="18">
        <f>F64*1.3</f>
        <v>19.5</v>
      </c>
      <c r="H64" s="18">
        <f t="shared" si="12"/>
        <v>20</v>
      </c>
      <c r="I64" s="18">
        <v>22</v>
      </c>
      <c r="J64" s="18">
        <v>6</v>
      </c>
      <c r="K64" s="58">
        <v>9</v>
      </c>
      <c r="L64" s="18">
        <v>74</v>
      </c>
      <c r="M64" s="33">
        <f t="shared" si="20"/>
        <v>96.2</v>
      </c>
      <c r="N64" s="18">
        <f t="shared" si="13"/>
        <v>96</v>
      </c>
      <c r="O64" s="58">
        <f>VLOOKUP(B:B,[3]Sheet6!$G$1:$H$65536,2,0)</f>
        <v>12</v>
      </c>
      <c r="P64" s="58">
        <f>VLOOKUP(B:B,'10月'!B:S,18,0)</f>
        <v>5</v>
      </c>
      <c r="Q64" s="58">
        <f t="shared" si="14"/>
        <v>-7</v>
      </c>
      <c r="R64" s="23">
        <v>9</v>
      </c>
      <c r="S64" s="64">
        <f>R64*1.4</f>
        <v>12.6</v>
      </c>
      <c r="T64" s="64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17">
        <v>63</v>
      </c>
      <c r="B65" s="20">
        <v>102478</v>
      </c>
      <c r="C65" s="56" t="s">
        <v>187</v>
      </c>
      <c r="D65" s="17" t="s">
        <v>161</v>
      </c>
      <c r="E65" s="17" t="s">
        <v>171</v>
      </c>
      <c r="F65" s="18">
        <v>4</v>
      </c>
      <c r="G65" s="18">
        <f>F65*1.4</f>
        <v>5.6</v>
      </c>
      <c r="H65" s="18">
        <f t="shared" si="12"/>
        <v>6</v>
      </c>
      <c r="I65" s="18">
        <v>3</v>
      </c>
      <c r="J65" s="18">
        <v>6</v>
      </c>
      <c r="K65" s="58">
        <v>-2</v>
      </c>
      <c r="L65" s="18">
        <v>40</v>
      </c>
      <c r="M65" s="33">
        <f t="shared" si="20"/>
        <v>52</v>
      </c>
      <c r="N65" s="18">
        <f t="shared" si="13"/>
        <v>52</v>
      </c>
      <c r="O65" s="58">
        <f>VLOOKUP(B:B,[3]Sheet6!$G$1:$H$65536,2,0)</f>
        <v>3</v>
      </c>
      <c r="P65" s="58">
        <f>VLOOKUP(B:B,'10月'!B:S,18,0)</f>
        <v>2</v>
      </c>
      <c r="Q65" s="58">
        <f t="shared" si="14"/>
        <v>-1</v>
      </c>
      <c r="R65" s="23">
        <f>O65</f>
        <v>3</v>
      </c>
      <c r="S65" s="64">
        <f>R65*1.4</f>
        <v>4.2</v>
      </c>
      <c r="T65" s="64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17">
        <v>64</v>
      </c>
      <c r="B66" s="20">
        <v>102479</v>
      </c>
      <c r="C66" s="56" t="s">
        <v>188</v>
      </c>
      <c r="D66" s="17" t="s">
        <v>131</v>
      </c>
      <c r="E66" s="17" t="s">
        <v>171</v>
      </c>
      <c r="F66" s="18">
        <v>8</v>
      </c>
      <c r="G66" s="18">
        <f>F66*1.4</f>
        <v>11.2</v>
      </c>
      <c r="H66" s="18">
        <f t="shared" si="12"/>
        <v>11</v>
      </c>
      <c r="I66" s="18">
        <v>9</v>
      </c>
      <c r="J66" s="18">
        <v>6</v>
      </c>
      <c r="K66" s="58">
        <v>2</v>
      </c>
      <c r="L66" s="18">
        <v>98</v>
      </c>
      <c r="M66" s="33">
        <f t="shared" si="20"/>
        <v>127.4</v>
      </c>
      <c r="N66" s="18">
        <f t="shared" si="13"/>
        <v>127</v>
      </c>
      <c r="O66" s="58">
        <f>VLOOKUP(B:B,[3]Sheet6!$G$1:$H$65536,2,0)</f>
        <v>1</v>
      </c>
      <c r="P66" s="58">
        <f>VLOOKUP(B:B,'10月'!B:S,18,0)</f>
        <v>11</v>
      </c>
      <c r="Q66" s="58">
        <f t="shared" si="14"/>
        <v>10</v>
      </c>
      <c r="R66" s="23">
        <v>6</v>
      </c>
      <c r="S66" s="64">
        <f>R66*1.4</f>
        <v>8.4</v>
      </c>
      <c r="T66" s="64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17">
        <v>65</v>
      </c>
      <c r="B67" s="20">
        <v>337</v>
      </c>
      <c r="C67" s="55" t="s">
        <v>189</v>
      </c>
      <c r="D67" s="17" t="s">
        <v>114</v>
      </c>
      <c r="E67" s="17" t="s">
        <v>171</v>
      </c>
      <c r="F67" s="18">
        <v>29</v>
      </c>
      <c r="G67" s="18">
        <f>F67*1.2</f>
        <v>34.8</v>
      </c>
      <c r="H67" s="18">
        <f t="shared" si="12"/>
        <v>35</v>
      </c>
      <c r="I67" s="18" t="e">
        <v>#N/A</v>
      </c>
      <c r="J67" s="18" t="e">
        <v>#N/A</v>
      </c>
      <c r="K67" s="58" t="e">
        <v>#N/A</v>
      </c>
      <c r="L67" s="18">
        <v>354</v>
      </c>
      <c r="M67" s="18">
        <f>L67*1.08</f>
        <v>382.32</v>
      </c>
      <c r="N67" s="18">
        <f t="shared" si="13"/>
        <v>382</v>
      </c>
      <c r="O67" s="58"/>
      <c r="P67" s="58" t="e">
        <f>VLOOKUP(B:B,'10月'!B:S,18,0)</f>
        <v>#N/A</v>
      </c>
      <c r="Q67" s="58" t="e">
        <f t="shared" si="14"/>
        <v>#N/A</v>
      </c>
      <c r="R67" s="23">
        <v>23</v>
      </c>
      <c r="S67" s="64">
        <f>R67*1.15</f>
        <v>26.45</v>
      </c>
      <c r="T67" s="64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17">
        <v>66</v>
      </c>
      <c r="B68" s="19">
        <v>341</v>
      </c>
      <c r="C68" s="56" t="s">
        <v>190</v>
      </c>
      <c r="D68" s="19" t="s">
        <v>114</v>
      </c>
      <c r="E68" s="19" t="s">
        <v>191</v>
      </c>
      <c r="F68" s="18">
        <v>22</v>
      </c>
      <c r="G68" s="18">
        <f>F68*1.2</f>
        <v>26.4</v>
      </c>
      <c r="H68" s="18">
        <f t="shared" ref="H68:H102" si="21">ROUND(G68,0)</f>
        <v>26</v>
      </c>
      <c r="I68" s="18">
        <v>8</v>
      </c>
      <c r="J68" s="18">
        <v>27</v>
      </c>
      <c r="K68" s="58">
        <v>-5</v>
      </c>
      <c r="L68" s="18">
        <v>64</v>
      </c>
      <c r="M68" s="33">
        <f>L68*1.3</f>
        <v>83.2</v>
      </c>
      <c r="N68" s="18">
        <f t="shared" ref="N68:N102" si="22">ROUND(M68,0)</f>
        <v>83</v>
      </c>
      <c r="O68" s="58">
        <f>VLOOKUP(B:B,[3]Sheet6!$G$1:$H$65536,2,0)</f>
        <v>23</v>
      </c>
      <c r="P68" s="58">
        <f>VLOOKUP(B:B,'10月'!B:S,18,0)</f>
        <v>16</v>
      </c>
      <c r="Q68" s="58">
        <f t="shared" ref="Q68:Q103" si="23">P68-O68</f>
        <v>-7</v>
      </c>
      <c r="R68" s="23">
        <v>19</v>
      </c>
      <c r="S68" s="64">
        <f>R68*1.2</f>
        <v>22.8</v>
      </c>
      <c r="T68" s="64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17">
        <v>67</v>
      </c>
      <c r="B69" s="17">
        <v>514</v>
      </c>
      <c r="C69" s="55" t="s">
        <v>192</v>
      </c>
      <c r="D69" s="17" t="s">
        <v>117</v>
      </c>
      <c r="E69" s="17" t="s">
        <v>191</v>
      </c>
      <c r="F69" s="18">
        <v>20</v>
      </c>
      <c r="G69" s="18">
        <f>F69*1.2</f>
        <v>24</v>
      </c>
      <c r="H69" s="18">
        <f t="shared" si="21"/>
        <v>24</v>
      </c>
      <c r="I69" s="18">
        <v>5</v>
      </c>
      <c r="J69" s="18">
        <v>27</v>
      </c>
      <c r="K69" s="58">
        <v>-7</v>
      </c>
      <c r="L69" s="18">
        <v>226</v>
      </c>
      <c r="M69" s="18">
        <f>L69*1.09</f>
        <v>246.34</v>
      </c>
      <c r="N69" s="18">
        <f t="shared" si="22"/>
        <v>246</v>
      </c>
      <c r="O69" s="58">
        <f>VLOOKUP(B:B,[3]Sheet6!$G$1:$H$65536,2,0)</f>
        <v>20</v>
      </c>
      <c r="P69" s="58">
        <f>VLOOKUP(B:B,'10月'!B:S,18,0)</f>
        <v>8</v>
      </c>
      <c r="Q69" s="58">
        <f t="shared" si="23"/>
        <v>-12</v>
      </c>
      <c r="R69" s="23">
        <f>O69</f>
        <v>20</v>
      </c>
      <c r="S69" s="64">
        <f>R69*1.15</f>
        <v>23</v>
      </c>
      <c r="T69" s="64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17">
        <v>68</v>
      </c>
      <c r="B70" s="17">
        <v>746</v>
      </c>
      <c r="C70" s="55" t="s">
        <v>193</v>
      </c>
      <c r="D70" s="17" t="s">
        <v>131</v>
      </c>
      <c r="E70" s="17" t="s">
        <v>191</v>
      </c>
      <c r="F70" s="18">
        <v>14</v>
      </c>
      <c r="G70" s="18">
        <f>F70*1.3</f>
        <v>18.2</v>
      </c>
      <c r="H70" s="18">
        <f t="shared" si="21"/>
        <v>18</v>
      </c>
      <c r="I70" s="18">
        <v>2</v>
      </c>
      <c r="J70" s="18">
        <v>17</v>
      </c>
      <c r="K70" s="58">
        <v>-3</v>
      </c>
      <c r="L70" s="18">
        <v>74</v>
      </c>
      <c r="M70" s="33">
        <f>L70*1.3</f>
        <v>96.2</v>
      </c>
      <c r="N70" s="18">
        <f t="shared" si="22"/>
        <v>96</v>
      </c>
      <c r="O70" s="58">
        <f>VLOOKUP(B:B,[3]Sheet6!$G$1:$H$65536,2,0)</f>
        <v>2</v>
      </c>
      <c r="P70" s="58">
        <f>VLOOKUP(B:B,'10月'!B:S,18,0)</f>
        <v>2</v>
      </c>
      <c r="Q70" s="58">
        <f t="shared" si="23"/>
        <v>0</v>
      </c>
      <c r="R70" s="23">
        <v>3</v>
      </c>
      <c r="S70" s="64">
        <f>R70*1.4</f>
        <v>4.2</v>
      </c>
      <c r="T70" s="64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17">
        <v>69</v>
      </c>
      <c r="B71" s="17">
        <v>385</v>
      </c>
      <c r="C71" s="55" t="s">
        <v>194</v>
      </c>
      <c r="D71" s="17" t="s">
        <v>114</v>
      </c>
      <c r="E71" s="17" t="s">
        <v>191</v>
      </c>
      <c r="F71" s="18">
        <v>27</v>
      </c>
      <c r="G71" s="18">
        <f>F71*1.2</f>
        <v>32.4</v>
      </c>
      <c r="H71" s="18">
        <f t="shared" si="21"/>
        <v>32</v>
      </c>
      <c r="I71" s="18">
        <v>20</v>
      </c>
      <c r="J71" s="18">
        <v>27</v>
      </c>
      <c r="K71" s="58">
        <v>0</v>
      </c>
      <c r="L71" s="18">
        <v>56</v>
      </c>
      <c r="M71" s="33">
        <f>L71*1.3</f>
        <v>72.8</v>
      </c>
      <c r="N71" s="18">
        <f t="shared" si="22"/>
        <v>73</v>
      </c>
      <c r="O71" s="58">
        <f>VLOOKUP(B:B,[3]Sheet6!$G$1:$H$65536,2,0)</f>
        <v>8</v>
      </c>
      <c r="P71" s="58">
        <f>VLOOKUP(B:B,'10月'!B:S,18,0)</f>
        <v>12</v>
      </c>
      <c r="Q71" s="58">
        <f t="shared" si="23"/>
        <v>4</v>
      </c>
      <c r="R71" s="23">
        <v>12</v>
      </c>
      <c r="S71" s="64">
        <f>R71*1.2</f>
        <v>14.4</v>
      </c>
      <c r="T71" s="64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17">
        <v>70</v>
      </c>
      <c r="B72" s="17">
        <v>721</v>
      </c>
      <c r="C72" s="55" t="s">
        <v>195</v>
      </c>
      <c r="D72" s="17" t="s">
        <v>131</v>
      </c>
      <c r="E72" s="17" t="s">
        <v>191</v>
      </c>
      <c r="F72" s="18">
        <v>14</v>
      </c>
      <c r="G72" s="18">
        <f>F72*1.3</f>
        <v>18.2</v>
      </c>
      <c r="H72" s="18">
        <f t="shared" si="21"/>
        <v>18</v>
      </c>
      <c r="I72" s="18">
        <v>2</v>
      </c>
      <c r="J72" s="18">
        <v>17</v>
      </c>
      <c r="K72" s="58">
        <v>-3</v>
      </c>
      <c r="L72" s="18">
        <v>150</v>
      </c>
      <c r="M72" s="18">
        <f>L72*1.13</f>
        <v>169.5</v>
      </c>
      <c r="N72" s="18">
        <f t="shared" si="22"/>
        <v>170</v>
      </c>
      <c r="O72" s="58">
        <f>VLOOKUP(B:B,[3]Sheet6!$G$1:$H$65536,2,0)</f>
        <v>9</v>
      </c>
      <c r="P72" s="58">
        <f>VLOOKUP(B:B,'10月'!B:S,18,0)</f>
        <v>8</v>
      </c>
      <c r="Q72" s="58">
        <f t="shared" si="23"/>
        <v>-1</v>
      </c>
      <c r="R72" s="23">
        <f>O72</f>
        <v>9</v>
      </c>
      <c r="S72" s="64">
        <f t="shared" ref="S72:S79" si="28">R72*1.4</f>
        <v>12.6</v>
      </c>
      <c r="T72" s="64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17">
        <v>71</v>
      </c>
      <c r="B73" s="17">
        <v>717</v>
      </c>
      <c r="C73" s="55" t="s">
        <v>196</v>
      </c>
      <c r="D73" s="17" t="s">
        <v>131</v>
      </c>
      <c r="E73" s="17" t="s">
        <v>191</v>
      </c>
      <c r="F73" s="18">
        <v>4</v>
      </c>
      <c r="G73" s="18">
        <f>F73*1.4</f>
        <v>5.6</v>
      </c>
      <c r="H73" s="18">
        <f t="shared" si="21"/>
        <v>6</v>
      </c>
      <c r="I73" s="18">
        <v>3</v>
      </c>
      <c r="J73" s="18">
        <v>6</v>
      </c>
      <c r="K73" s="58">
        <v>-2</v>
      </c>
      <c r="L73" s="18">
        <v>70</v>
      </c>
      <c r="M73" s="33">
        <f>L73*1.3</f>
        <v>91</v>
      </c>
      <c r="N73" s="18">
        <f t="shared" si="22"/>
        <v>91</v>
      </c>
      <c r="O73" s="58">
        <f>VLOOKUP(B:B,[3]Sheet6!$G$1:$H$65536,2,0)</f>
        <v>2</v>
      </c>
      <c r="P73" s="58">
        <f>VLOOKUP(B:B,'10月'!B:S,18,0)</f>
        <v>3</v>
      </c>
      <c r="Q73" s="58">
        <f t="shared" si="23"/>
        <v>1</v>
      </c>
      <c r="R73" s="23">
        <v>3</v>
      </c>
      <c r="S73" s="64">
        <f t="shared" si="28"/>
        <v>4.2</v>
      </c>
      <c r="T73" s="64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17">
        <v>72</v>
      </c>
      <c r="B74" s="17">
        <v>591</v>
      </c>
      <c r="C74" s="55" t="s">
        <v>197</v>
      </c>
      <c r="D74" s="17" t="s">
        <v>131</v>
      </c>
      <c r="E74" s="17" t="s">
        <v>191</v>
      </c>
      <c r="F74" s="18">
        <v>14</v>
      </c>
      <c r="G74" s="18">
        <f>F74*1.3</f>
        <v>18.2</v>
      </c>
      <c r="H74" s="18">
        <f t="shared" si="21"/>
        <v>18</v>
      </c>
      <c r="I74" s="18">
        <v>5</v>
      </c>
      <c r="J74" s="18">
        <v>17</v>
      </c>
      <c r="K74" s="58">
        <v>-3</v>
      </c>
      <c r="L74" s="18">
        <v>154</v>
      </c>
      <c r="M74" s="18">
        <f>L74*1.13</f>
        <v>174.02</v>
      </c>
      <c r="N74" s="18">
        <f t="shared" si="22"/>
        <v>174</v>
      </c>
      <c r="O74" s="58">
        <f>VLOOKUP(B:B,[3]Sheet6!$G$1:$H$65536,2,0)</f>
        <v>7</v>
      </c>
      <c r="P74" s="58">
        <f>VLOOKUP(B:B,'10月'!B:S,18,0)</f>
        <v>4</v>
      </c>
      <c r="Q74" s="58">
        <f t="shared" si="23"/>
        <v>-3</v>
      </c>
      <c r="R74" s="23">
        <f>O74</f>
        <v>7</v>
      </c>
      <c r="S74" s="64">
        <f t="shared" si="28"/>
        <v>9.8</v>
      </c>
      <c r="T74" s="64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17">
        <v>73</v>
      </c>
      <c r="B75" s="17">
        <v>748</v>
      </c>
      <c r="C75" s="55" t="s">
        <v>198</v>
      </c>
      <c r="D75" s="17" t="s">
        <v>135</v>
      </c>
      <c r="E75" s="17" t="s">
        <v>191</v>
      </c>
      <c r="F75" s="18">
        <v>9</v>
      </c>
      <c r="G75" s="18">
        <f>F75*1.4</f>
        <v>12.6</v>
      </c>
      <c r="H75" s="18">
        <f t="shared" si="21"/>
        <v>13</v>
      </c>
      <c r="I75" s="18">
        <v>10</v>
      </c>
      <c r="J75" s="18">
        <v>6</v>
      </c>
      <c r="K75" s="58">
        <v>3</v>
      </c>
      <c r="L75" s="18">
        <v>40</v>
      </c>
      <c r="M75" s="33">
        <f t="shared" ref="M75:M84" si="29">L75*1.3</f>
        <v>52</v>
      </c>
      <c r="N75" s="18">
        <f t="shared" si="22"/>
        <v>52</v>
      </c>
      <c r="O75" s="58">
        <f>VLOOKUP(B:B,[3]Sheet6!$G$1:$H$65536,2,0)</f>
        <v>6</v>
      </c>
      <c r="P75" s="58">
        <f>VLOOKUP(B:B,'10月'!B:S,18,0)</f>
        <v>8</v>
      </c>
      <c r="Q75" s="58">
        <f t="shared" si="23"/>
        <v>2</v>
      </c>
      <c r="R75" s="23">
        <v>8</v>
      </c>
      <c r="S75" s="64">
        <f t="shared" si="28"/>
        <v>11.2</v>
      </c>
      <c r="T75" s="64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17">
        <v>74</v>
      </c>
      <c r="B76" s="17">
        <v>371</v>
      </c>
      <c r="C76" s="55" t="s">
        <v>199</v>
      </c>
      <c r="D76" s="17" t="s">
        <v>161</v>
      </c>
      <c r="E76" s="17" t="s">
        <v>191</v>
      </c>
      <c r="F76" s="18">
        <v>4</v>
      </c>
      <c r="G76" s="18">
        <f>F76*1.4</f>
        <v>5.6</v>
      </c>
      <c r="H76" s="18">
        <f t="shared" si="21"/>
        <v>6</v>
      </c>
      <c r="I76" s="18">
        <v>1</v>
      </c>
      <c r="J76" s="18">
        <v>6</v>
      </c>
      <c r="K76" s="58">
        <v>-2</v>
      </c>
      <c r="L76" s="18">
        <v>82</v>
      </c>
      <c r="M76" s="33">
        <f t="shared" si="29"/>
        <v>106.6</v>
      </c>
      <c r="N76" s="18">
        <f t="shared" si="22"/>
        <v>107</v>
      </c>
      <c r="O76" s="58" t="e">
        <f>VLOOKUP(B:B,[3]Sheet6!$G$1:$H$65536,2,0)</f>
        <v>#N/A</v>
      </c>
      <c r="P76" s="58">
        <f>VLOOKUP(B:B,'10月'!B:S,18,0)</f>
        <v>5</v>
      </c>
      <c r="Q76" s="58" t="e">
        <f t="shared" si="23"/>
        <v>#N/A</v>
      </c>
      <c r="R76" s="23">
        <v>5</v>
      </c>
      <c r="S76" s="64">
        <f t="shared" si="28"/>
        <v>7</v>
      </c>
      <c r="T76" s="64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17">
        <v>75</v>
      </c>
      <c r="B77" s="17">
        <v>539</v>
      </c>
      <c r="C77" s="55" t="s">
        <v>200</v>
      </c>
      <c r="D77" s="17" t="s">
        <v>161</v>
      </c>
      <c r="E77" s="17" t="s">
        <v>191</v>
      </c>
      <c r="F77" s="18">
        <v>12</v>
      </c>
      <c r="G77" s="18">
        <f>F77*1.3</f>
        <v>15.6</v>
      </c>
      <c r="H77" s="18">
        <f t="shared" si="21"/>
        <v>16</v>
      </c>
      <c r="I77" s="18">
        <v>14</v>
      </c>
      <c r="J77" s="18">
        <v>6</v>
      </c>
      <c r="K77" s="58">
        <v>6</v>
      </c>
      <c r="L77" s="18">
        <v>40</v>
      </c>
      <c r="M77" s="33">
        <f t="shared" si="29"/>
        <v>52</v>
      </c>
      <c r="N77" s="18">
        <f t="shared" si="22"/>
        <v>52</v>
      </c>
      <c r="O77" s="58">
        <f>VLOOKUP(B:B,[3]Sheet6!$G$1:$H$65536,2,0)</f>
        <v>7</v>
      </c>
      <c r="P77" s="58">
        <f>VLOOKUP(B:B,'10月'!B:S,18,0)</f>
        <v>5</v>
      </c>
      <c r="Q77" s="58">
        <f t="shared" si="23"/>
        <v>-2</v>
      </c>
      <c r="R77" s="23">
        <v>6</v>
      </c>
      <c r="S77" s="64">
        <f t="shared" si="28"/>
        <v>8.4</v>
      </c>
      <c r="T77" s="64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17">
        <v>76</v>
      </c>
      <c r="B78" s="17">
        <v>720</v>
      </c>
      <c r="C78" s="55" t="s">
        <v>201</v>
      </c>
      <c r="D78" s="17" t="s">
        <v>135</v>
      </c>
      <c r="E78" s="17" t="s">
        <v>191</v>
      </c>
      <c r="F78" s="18">
        <v>6</v>
      </c>
      <c r="G78" s="18">
        <f>F78*1.4</f>
        <v>8.4</v>
      </c>
      <c r="H78" s="18">
        <f t="shared" si="21"/>
        <v>8</v>
      </c>
      <c r="I78" s="18">
        <v>6</v>
      </c>
      <c r="J78" s="18">
        <v>6</v>
      </c>
      <c r="K78" s="58">
        <v>0</v>
      </c>
      <c r="L78" s="18">
        <v>54</v>
      </c>
      <c r="M78" s="33">
        <f t="shared" si="29"/>
        <v>70.2</v>
      </c>
      <c r="N78" s="18">
        <f t="shared" si="22"/>
        <v>70</v>
      </c>
      <c r="O78" s="58" t="e">
        <f>VLOOKUP(B:B,[3]Sheet6!$G$1:$H$65536,2,0)</f>
        <v>#N/A</v>
      </c>
      <c r="P78" s="58">
        <f>VLOOKUP(B:B,'10月'!B:S,18,0)</f>
        <v>2</v>
      </c>
      <c r="Q78" s="58" t="e">
        <f t="shared" si="23"/>
        <v>#N/A</v>
      </c>
      <c r="R78" s="23">
        <v>2</v>
      </c>
      <c r="S78" s="64">
        <f t="shared" si="28"/>
        <v>2.8</v>
      </c>
      <c r="T78" s="64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17">
        <v>77</v>
      </c>
      <c r="B79" s="17">
        <v>594</v>
      </c>
      <c r="C79" s="55" t="s">
        <v>202</v>
      </c>
      <c r="D79" s="17" t="s">
        <v>135</v>
      </c>
      <c r="E79" s="17" t="s">
        <v>191</v>
      </c>
      <c r="F79" s="18">
        <v>7</v>
      </c>
      <c r="G79" s="18">
        <f>F79*1.4</f>
        <v>9.8</v>
      </c>
      <c r="H79" s="18">
        <f t="shared" si="21"/>
        <v>10</v>
      </c>
      <c r="I79" s="18">
        <v>7</v>
      </c>
      <c r="J79" s="18">
        <v>6</v>
      </c>
      <c r="K79" s="58">
        <v>1</v>
      </c>
      <c r="L79" s="18">
        <v>47</v>
      </c>
      <c r="M79" s="33">
        <f t="shared" si="29"/>
        <v>61.1</v>
      </c>
      <c r="N79" s="18">
        <f t="shared" si="22"/>
        <v>61</v>
      </c>
      <c r="O79" s="58">
        <f>VLOOKUP(B:B,[3]Sheet6!$G$1:$H$65536,2,0)</f>
        <v>6</v>
      </c>
      <c r="P79" s="58">
        <f>VLOOKUP(B:B,'10月'!B:S,18,0)</f>
        <v>4</v>
      </c>
      <c r="Q79" s="58">
        <f t="shared" si="23"/>
        <v>-2</v>
      </c>
      <c r="R79" s="23">
        <f t="shared" ref="R76:R85" si="30">O79</f>
        <v>6</v>
      </c>
      <c r="S79" s="64">
        <f t="shared" si="28"/>
        <v>8.4</v>
      </c>
      <c r="T79" s="64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17">
        <v>78</v>
      </c>
      <c r="B80" s="17">
        <v>549</v>
      </c>
      <c r="C80" s="55" t="s">
        <v>203</v>
      </c>
      <c r="D80" s="17" t="s">
        <v>161</v>
      </c>
      <c r="E80" s="17" t="s">
        <v>191</v>
      </c>
      <c r="F80" s="18">
        <v>12</v>
      </c>
      <c r="G80" s="18">
        <f>F80*1.3</f>
        <v>15.6</v>
      </c>
      <c r="H80" s="18">
        <f t="shared" si="21"/>
        <v>16</v>
      </c>
      <c r="I80" s="18">
        <v>18</v>
      </c>
      <c r="J80" s="18">
        <v>6</v>
      </c>
      <c r="K80" s="58">
        <v>6</v>
      </c>
      <c r="L80" s="18">
        <v>40</v>
      </c>
      <c r="M80" s="33">
        <f t="shared" si="29"/>
        <v>52</v>
      </c>
      <c r="N80" s="18">
        <f t="shared" si="22"/>
        <v>52</v>
      </c>
      <c r="O80" s="58">
        <f>VLOOKUP(B:B,[3]Sheet6!$G$1:$H$65536,2,0)</f>
        <v>18</v>
      </c>
      <c r="P80" s="58">
        <f>VLOOKUP(B:B,'10月'!B:S,18,0)</f>
        <v>6</v>
      </c>
      <c r="Q80" s="58">
        <f t="shared" si="23"/>
        <v>-12</v>
      </c>
      <c r="R80" s="23">
        <f t="shared" si="30"/>
        <v>18</v>
      </c>
      <c r="S80" s="64">
        <f>R80*1.2</f>
        <v>21.6</v>
      </c>
      <c r="T80" s="64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17">
        <v>79</v>
      </c>
      <c r="B81" s="17">
        <v>716</v>
      </c>
      <c r="C81" s="55" t="s">
        <v>204</v>
      </c>
      <c r="D81" s="17" t="s">
        <v>161</v>
      </c>
      <c r="E81" s="17" t="s">
        <v>191</v>
      </c>
      <c r="F81" s="18">
        <v>12</v>
      </c>
      <c r="G81" s="18">
        <f>F81*1.3</f>
        <v>15.6</v>
      </c>
      <c r="H81" s="18">
        <f t="shared" si="21"/>
        <v>16</v>
      </c>
      <c r="I81" s="18">
        <v>20</v>
      </c>
      <c r="J81" s="18">
        <v>6</v>
      </c>
      <c r="K81" s="58">
        <v>6</v>
      </c>
      <c r="L81" s="18">
        <v>55</v>
      </c>
      <c r="M81" s="33">
        <f t="shared" si="29"/>
        <v>71.5</v>
      </c>
      <c r="N81" s="18">
        <f t="shared" si="22"/>
        <v>72</v>
      </c>
      <c r="O81" s="58">
        <f>VLOOKUP(B:B,[3]Sheet6!$G$1:$H$65536,2,0)</f>
        <v>7</v>
      </c>
      <c r="P81" s="58">
        <f>VLOOKUP(B:B,'10月'!B:S,18,0)</f>
        <v>5</v>
      </c>
      <c r="Q81" s="58">
        <f t="shared" si="23"/>
        <v>-2</v>
      </c>
      <c r="R81" s="23">
        <f t="shared" si="30"/>
        <v>7</v>
      </c>
      <c r="S81" s="64">
        <f>R81*1.4</f>
        <v>9.8</v>
      </c>
      <c r="T81" s="64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2" customFormat="1" spans="1:28">
      <c r="A82" s="17">
        <v>80</v>
      </c>
      <c r="B82" s="17">
        <v>732</v>
      </c>
      <c r="C82" s="55" t="s">
        <v>205</v>
      </c>
      <c r="D82" s="17" t="s">
        <v>161</v>
      </c>
      <c r="E82" s="17" t="s">
        <v>191</v>
      </c>
      <c r="F82" s="18">
        <v>4</v>
      </c>
      <c r="G82" s="18">
        <f>F82*1.4</f>
        <v>5.6</v>
      </c>
      <c r="H82" s="18">
        <f t="shared" si="21"/>
        <v>6</v>
      </c>
      <c r="I82" s="18" t="e">
        <v>#N/A</v>
      </c>
      <c r="J82" s="18">
        <v>6</v>
      </c>
      <c r="K82" s="58">
        <v>-2</v>
      </c>
      <c r="L82" s="18">
        <v>61</v>
      </c>
      <c r="M82" s="33">
        <f t="shared" si="29"/>
        <v>79.3</v>
      </c>
      <c r="N82" s="18">
        <f t="shared" si="22"/>
        <v>79</v>
      </c>
      <c r="O82" s="58">
        <f>VLOOKUP(B:B,[3]Sheet6!$G$1:$H$65536,2,0)</f>
        <v>6</v>
      </c>
      <c r="P82" s="58">
        <f>VLOOKUP(B:B,'10月'!B:S,18,0)</f>
        <v>2</v>
      </c>
      <c r="Q82" s="58">
        <f t="shared" si="23"/>
        <v>-4</v>
      </c>
      <c r="R82" s="23">
        <f t="shared" si="30"/>
        <v>6</v>
      </c>
      <c r="S82" s="64">
        <f>R82*1.4</f>
        <v>8.4</v>
      </c>
      <c r="T82" s="64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17">
        <v>81</v>
      </c>
      <c r="B83" s="20">
        <v>102567</v>
      </c>
      <c r="C83" s="56" t="s">
        <v>206</v>
      </c>
      <c r="D83" s="17" t="s">
        <v>131</v>
      </c>
      <c r="E83" s="17" t="s">
        <v>207</v>
      </c>
      <c r="F83" s="18">
        <v>4</v>
      </c>
      <c r="G83" s="18">
        <f>F83*1.4</f>
        <v>5.6</v>
      </c>
      <c r="H83" s="18">
        <f t="shared" si="21"/>
        <v>6</v>
      </c>
      <c r="I83" s="18" t="e">
        <v>#N/A</v>
      </c>
      <c r="J83" s="18">
        <v>6</v>
      </c>
      <c r="K83" s="58">
        <v>-2</v>
      </c>
      <c r="L83" s="18">
        <v>40</v>
      </c>
      <c r="M83" s="33">
        <f t="shared" si="29"/>
        <v>52</v>
      </c>
      <c r="N83" s="18">
        <f t="shared" si="22"/>
        <v>52</v>
      </c>
      <c r="O83" s="58">
        <f>VLOOKUP(B:B,[3]Sheet6!$G$1:$H$65536,2,0)</f>
        <v>13</v>
      </c>
      <c r="P83" s="58">
        <f>VLOOKUP(B:B,'10月'!B:S,18,0)</f>
        <v>4</v>
      </c>
      <c r="Q83" s="58">
        <f t="shared" si="23"/>
        <v>-9</v>
      </c>
      <c r="R83" s="23">
        <f t="shared" si="30"/>
        <v>13</v>
      </c>
      <c r="S83" s="64">
        <f>R83*1.2</f>
        <v>15.6</v>
      </c>
      <c r="T83" s="64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17">
        <v>82</v>
      </c>
      <c r="B84" s="20">
        <v>104533</v>
      </c>
      <c r="C84" s="57" t="s">
        <v>208</v>
      </c>
      <c r="D84" s="22"/>
      <c r="E84" s="22" t="s">
        <v>207</v>
      </c>
      <c r="F84" s="18">
        <v>4</v>
      </c>
      <c r="G84" s="18">
        <f>F84*1.4</f>
        <v>5.6</v>
      </c>
      <c r="H84" s="18">
        <f t="shared" si="21"/>
        <v>6</v>
      </c>
      <c r="I84" s="18" t="e">
        <v>#N/A</v>
      </c>
      <c r="J84" s="18" t="e">
        <v>#N/A</v>
      </c>
      <c r="K84" s="58" t="e">
        <v>#N/A</v>
      </c>
      <c r="L84" s="18">
        <v>40</v>
      </c>
      <c r="M84" s="33">
        <f t="shared" si="29"/>
        <v>52</v>
      </c>
      <c r="N84" s="18">
        <f t="shared" si="22"/>
        <v>52</v>
      </c>
      <c r="O84" s="58" t="e">
        <f>VLOOKUP(B:B,[3]Sheet6!$G$1:$H$65536,2,0)</f>
        <v>#N/A</v>
      </c>
      <c r="P84" s="58" t="e">
        <f>VLOOKUP(B:B,'10月'!B:S,18,0)</f>
        <v>#N/A</v>
      </c>
      <c r="Q84" s="58" t="e">
        <f t="shared" si="23"/>
        <v>#N/A</v>
      </c>
      <c r="R84" s="23">
        <v>4</v>
      </c>
      <c r="S84" s="64">
        <f>R84*1.4</f>
        <v>5.6</v>
      </c>
      <c r="T84" s="64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17">
        <v>83</v>
      </c>
      <c r="B85" s="17">
        <v>367</v>
      </c>
      <c r="C85" s="55" t="s">
        <v>209</v>
      </c>
      <c r="D85" s="17" t="s">
        <v>131</v>
      </c>
      <c r="E85" s="17" t="s">
        <v>210</v>
      </c>
      <c r="F85" s="18">
        <v>14</v>
      </c>
      <c r="G85" s="18">
        <f t="shared" ref="G85:G93" si="31">F85*1.3</f>
        <v>18.2</v>
      </c>
      <c r="H85" s="18">
        <f t="shared" si="21"/>
        <v>18</v>
      </c>
      <c r="I85" s="18">
        <v>13</v>
      </c>
      <c r="J85" s="18">
        <v>17</v>
      </c>
      <c r="K85" s="58">
        <v>-3</v>
      </c>
      <c r="L85" s="18">
        <v>113</v>
      </c>
      <c r="M85" s="18">
        <f>L85*1.18</f>
        <v>133.34</v>
      </c>
      <c r="N85" s="18">
        <f t="shared" si="22"/>
        <v>133</v>
      </c>
      <c r="O85" s="58">
        <f>VLOOKUP(B:B,[3]Sheet6!$G$1:$H$65536,2,0)</f>
        <v>12</v>
      </c>
      <c r="P85" s="58">
        <f>VLOOKUP(B:B,'10月'!B:S,18,0)</f>
        <v>10</v>
      </c>
      <c r="Q85" s="58">
        <f t="shared" si="23"/>
        <v>-2</v>
      </c>
      <c r="R85" s="23">
        <f t="shared" si="30"/>
        <v>12</v>
      </c>
      <c r="S85" s="64">
        <f>R85*1.2</f>
        <v>14.4</v>
      </c>
      <c r="T85" s="64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17">
        <v>84</v>
      </c>
      <c r="B86" s="17">
        <v>54</v>
      </c>
      <c r="C86" s="55" t="s">
        <v>211</v>
      </c>
      <c r="D86" s="17" t="s">
        <v>126</v>
      </c>
      <c r="E86" s="17" t="s">
        <v>210</v>
      </c>
      <c r="F86" s="18">
        <v>14</v>
      </c>
      <c r="G86" s="18">
        <f t="shared" si="31"/>
        <v>18.2</v>
      </c>
      <c r="H86" s="18">
        <f t="shared" si="21"/>
        <v>18</v>
      </c>
      <c r="I86" s="18">
        <v>3</v>
      </c>
      <c r="J86" s="18">
        <v>17</v>
      </c>
      <c r="K86" s="58">
        <v>-3</v>
      </c>
      <c r="L86" s="18">
        <v>170</v>
      </c>
      <c r="M86" s="18">
        <f>L86*1.13</f>
        <v>192.1</v>
      </c>
      <c r="N86" s="18">
        <f t="shared" si="22"/>
        <v>192</v>
      </c>
      <c r="O86" s="58">
        <f>VLOOKUP(B:B,[3]Sheet6!$G$1:$H$65536,2,0)</f>
        <v>14</v>
      </c>
      <c r="P86" s="58">
        <f>VLOOKUP(B:B,'10月'!B:S,18,0)</f>
        <v>24</v>
      </c>
      <c r="Q86" s="58">
        <f t="shared" si="23"/>
        <v>10</v>
      </c>
      <c r="R86" s="23">
        <v>24</v>
      </c>
      <c r="S86" s="64">
        <f>R86*1.15</f>
        <v>27.6</v>
      </c>
      <c r="T86" s="64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17">
        <v>85</v>
      </c>
      <c r="B87" s="17">
        <v>52</v>
      </c>
      <c r="C87" s="55" t="s">
        <v>212</v>
      </c>
      <c r="D87" s="17" t="s">
        <v>126</v>
      </c>
      <c r="E87" s="17" t="s">
        <v>210</v>
      </c>
      <c r="F87" s="18">
        <v>14</v>
      </c>
      <c r="G87" s="18">
        <f t="shared" si="31"/>
        <v>18.2</v>
      </c>
      <c r="H87" s="18">
        <f t="shared" si="21"/>
        <v>18</v>
      </c>
      <c r="I87" s="18">
        <v>3</v>
      </c>
      <c r="J87" s="18">
        <v>17</v>
      </c>
      <c r="K87" s="58">
        <v>-3</v>
      </c>
      <c r="L87" s="18">
        <v>80</v>
      </c>
      <c r="M87" s="33">
        <f t="shared" ref="M87:M102" si="33">L87*1.3</f>
        <v>104</v>
      </c>
      <c r="N87" s="18">
        <f t="shared" si="22"/>
        <v>104</v>
      </c>
      <c r="O87" s="58">
        <f>VLOOKUP(B:B,[3]Sheet6!$G$1:$H$65536,2,0)</f>
        <v>13</v>
      </c>
      <c r="P87" s="58">
        <f>VLOOKUP(B:B,'10月'!B:S,18,0)</f>
        <v>15</v>
      </c>
      <c r="Q87" s="58">
        <f t="shared" si="23"/>
        <v>2</v>
      </c>
      <c r="R87" s="23">
        <v>15</v>
      </c>
      <c r="S87" s="64">
        <f>R87*1.2</f>
        <v>18</v>
      </c>
      <c r="T87" s="64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17">
        <v>86</v>
      </c>
      <c r="B88" s="17">
        <v>587</v>
      </c>
      <c r="C88" s="55" t="s">
        <v>213</v>
      </c>
      <c r="D88" s="17" t="s">
        <v>126</v>
      </c>
      <c r="E88" s="17" t="s">
        <v>210</v>
      </c>
      <c r="F88" s="18">
        <v>15</v>
      </c>
      <c r="G88" s="18">
        <f t="shared" si="31"/>
        <v>19.5</v>
      </c>
      <c r="H88" s="18">
        <f t="shared" si="21"/>
        <v>20</v>
      </c>
      <c r="I88" s="18">
        <v>14</v>
      </c>
      <c r="J88" s="18">
        <v>17</v>
      </c>
      <c r="K88" s="58">
        <v>-2</v>
      </c>
      <c r="L88" s="18">
        <v>95</v>
      </c>
      <c r="M88" s="33">
        <f t="shared" si="33"/>
        <v>123.5</v>
      </c>
      <c r="N88" s="18">
        <f t="shared" si="22"/>
        <v>124</v>
      </c>
      <c r="O88" s="58">
        <f>VLOOKUP(B:B,[3]Sheet6!$G$1:$H$65536,2,0)</f>
        <v>9</v>
      </c>
      <c r="P88" s="58">
        <f>VLOOKUP(B:B,'10月'!B:S,18,0)</f>
        <v>16</v>
      </c>
      <c r="Q88" s="58">
        <f t="shared" si="23"/>
        <v>7</v>
      </c>
      <c r="R88" s="23">
        <v>12</v>
      </c>
      <c r="S88" s="64">
        <f>R88*1.2</f>
        <v>14.4</v>
      </c>
      <c r="T88" s="64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17">
        <v>87</v>
      </c>
      <c r="B89" s="17">
        <v>329</v>
      </c>
      <c r="C89" s="55" t="s">
        <v>214</v>
      </c>
      <c r="D89" s="17" t="s">
        <v>117</v>
      </c>
      <c r="E89" s="17" t="s">
        <v>210</v>
      </c>
      <c r="F89" s="18">
        <v>16</v>
      </c>
      <c r="G89" s="18">
        <f t="shared" si="31"/>
        <v>20.8</v>
      </c>
      <c r="H89" s="18">
        <f t="shared" si="21"/>
        <v>21</v>
      </c>
      <c r="I89" s="18" t="e">
        <v>#N/A</v>
      </c>
      <c r="J89" s="18">
        <v>20</v>
      </c>
      <c r="K89" s="58">
        <v>-4</v>
      </c>
      <c r="L89" s="18">
        <v>78</v>
      </c>
      <c r="M89" s="33">
        <f t="shared" si="33"/>
        <v>101.4</v>
      </c>
      <c r="N89" s="18">
        <f t="shared" si="22"/>
        <v>101</v>
      </c>
      <c r="O89" s="58">
        <f>VLOOKUP(B:B,[3]Sheet6!$G$1:$H$65536,2,0)</f>
        <v>25</v>
      </c>
      <c r="P89" s="58">
        <f>VLOOKUP(B:B,'10月'!B:S,18,0)</f>
        <v>27</v>
      </c>
      <c r="Q89" s="58">
        <f t="shared" si="23"/>
        <v>2</v>
      </c>
      <c r="R89" s="23">
        <v>27</v>
      </c>
      <c r="S89" s="64">
        <f>R89*1.15</f>
        <v>31.05</v>
      </c>
      <c r="T89" s="64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17">
        <v>88</v>
      </c>
      <c r="B90" s="17">
        <v>754</v>
      </c>
      <c r="C90" s="55" t="s">
        <v>215</v>
      </c>
      <c r="D90" s="17" t="s">
        <v>161</v>
      </c>
      <c r="E90" s="17" t="s">
        <v>210</v>
      </c>
      <c r="F90" s="18">
        <v>15</v>
      </c>
      <c r="G90" s="18">
        <f t="shared" si="31"/>
        <v>19.5</v>
      </c>
      <c r="H90" s="18">
        <f t="shared" si="21"/>
        <v>20</v>
      </c>
      <c r="I90" s="18">
        <v>15</v>
      </c>
      <c r="J90" s="18">
        <v>12</v>
      </c>
      <c r="K90" s="58">
        <v>3</v>
      </c>
      <c r="L90" s="18">
        <v>86</v>
      </c>
      <c r="M90" s="33">
        <f t="shared" si="33"/>
        <v>111.8</v>
      </c>
      <c r="N90" s="18">
        <f t="shared" si="22"/>
        <v>112</v>
      </c>
      <c r="O90" s="58">
        <f>VLOOKUP(B:B,[3]Sheet6!$G$1:$H$65536,2,0)</f>
        <v>6</v>
      </c>
      <c r="P90" s="58">
        <f>VLOOKUP(B:B,'10月'!B:S,18,0)</f>
        <v>2</v>
      </c>
      <c r="Q90" s="58">
        <f t="shared" si="23"/>
        <v>-4</v>
      </c>
      <c r="R90" s="23">
        <f>O90</f>
        <v>6</v>
      </c>
      <c r="S90" s="64">
        <f>R90*1.4</f>
        <v>8.4</v>
      </c>
      <c r="T90" s="64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17">
        <v>89</v>
      </c>
      <c r="B91" s="17">
        <v>704</v>
      </c>
      <c r="C91" s="55" t="s">
        <v>216</v>
      </c>
      <c r="D91" s="17" t="s">
        <v>129</v>
      </c>
      <c r="E91" s="17" t="s">
        <v>210</v>
      </c>
      <c r="F91" s="18">
        <v>17</v>
      </c>
      <c r="G91" s="18">
        <f t="shared" si="31"/>
        <v>22.1</v>
      </c>
      <c r="H91" s="18">
        <f t="shared" si="21"/>
        <v>22</v>
      </c>
      <c r="I91" s="18">
        <v>18</v>
      </c>
      <c r="J91" s="18">
        <v>17</v>
      </c>
      <c r="K91" s="58">
        <v>0</v>
      </c>
      <c r="L91" s="18">
        <v>71</v>
      </c>
      <c r="M91" s="33">
        <f t="shared" si="33"/>
        <v>92.3</v>
      </c>
      <c r="N91" s="18">
        <f t="shared" si="22"/>
        <v>92</v>
      </c>
      <c r="O91" s="58">
        <f>VLOOKUP(B:B,[3]Sheet6!$G$1:$H$65536,2,0)</f>
        <v>10</v>
      </c>
      <c r="P91" s="58">
        <f>VLOOKUP(B:B,'10月'!B:S,18,0)</f>
        <v>4</v>
      </c>
      <c r="Q91" s="58">
        <f t="shared" si="23"/>
        <v>-6</v>
      </c>
      <c r="R91" s="23">
        <f>O91</f>
        <v>10</v>
      </c>
      <c r="S91" s="64">
        <f>R91*1.4</f>
        <v>14</v>
      </c>
      <c r="T91" s="64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17">
        <v>90</v>
      </c>
      <c r="B92" s="17">
        <v>56</v>
      </c>
      <c r="C92" s="55" t="s">
        <v>217</v>
      </c>
      <c r="D92" s="17" t="s">
        <v>161</v>
      </c>
      <c r="E92" s="17" t="s">
        <v>210</v>
      </c>
      <c r="F92" s="18">
        <v>12</v>
      </c>
      <c r="G92" s="18">
        <f t="shared" si="31"/>
        <v>15.6</v>
      </c>
      <c r="H92" s="18">
        <f t="shared" si="21"/>
        <v>16</v>
      </c>
      <c r="I92" s="18">
        <v>14</v>
      </c>
      <c r="J92" s="18">
        <v>6</v>
      </c>
      <c r="K92" s="58">
        <v>6</v>
      </c>
      <c r="L92" s="18">
        <v>90</v>
      </c>
      <c r="M92" s="33">
        <f t="shared" si="33"/>
        <v>117</v>
      </c>
      <c r="N92" s="18">
        <f t="shared" si="22"/>
        <v>117</v>
      </c>
      <c r="O92" s="58">
        <f>VLOOKUP(B:B,[3]Sheet6!$G$1:$H$65536,2,0)</f>
        <v>9</v>
      </c>
      <c r="P92" s="58">
        <f>VLOOKUP(B:B,'10月'!B:S,18,0)</f>
        <v>11</v>
      </c>
      <c r="Q92" s="58">
        <f t="shared" si="23"/>
        <v>2</v>
      </c>
      <c r="R92" s="23">
        <v>11</v>
      </c>
      <c r="S92" s="64">
        <f>R92*1.2</f>
        <v>13.2</v>
      </c>
      <c r="T92" s="64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17">
        <v>91</v>
      </c>
      <c r="B93" s="17">
        <v>351</v>
      </c>
      <c r="C93" s="55" t="s">
        <v>218</v>
      </c>
      <c r="D93" s="17" t="s">
        <v>126</v>
      </c>
      <c r="E93" s="17" t="s">
        <v>210</v>
      </c>
      <c r="F93" s="18">
        <v>14</v>
      </c>
      <c r="G93" s="18">
        <f t="shared" si="31"/>
        <v>18.2</v>
      </c>
      <c r="H93" s="18">
        <f t="shared" si="21"/>
        <v>18</v>
      </c>
      <c r="I93" s="18">
        <v>3</v>
      </c>
      <c r="J93" s="18">
        <v>17</v>
      </c>
      <c r="K93" s="58">
        <v>-3</v>
      </c>
      <c r="L93" s="18">
        <v>58</v>
      </c>
      <c r="M93" s="33">
        <f t="shared" si="33"/>
        <v>75.4</v>
      </c>
      <c r="N93" s="18">
        <f t="shared" si="22"/>
        <v>75</v>
      </c>
      <c r="O93" s="58">
        <f>VLOOKUP(B:B,[3]Sheet6!$G$1:$H$65536,2,0)</f>
        <v>6</v>
      </c>
      <c r="P93" s="58">
        <f>VLOOKUP(B:B,'10月'!B:S,18,0)</f>
        <v>5</v>
      </c>
      <c r="Q93" s="58">
        <f t="shared" si="23"/>
        <v>-1</v>
      </c>
      <c r="R93" s="23">
        <f>O93</f>
        <v>6</v>
      </c>
      <c r="S93" s="64">
        <f>R93*1.4</f>
        <v>8.4</v>
      </c>
      <c r="T93" s="64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17">
        <v>92</v>
      </c>
      <c r="B94" s="17">
        <v>706</v>
      </c>
      <c r="C94" s="55" t="s">
        <v>219</v>
      </c>
      <c r="D94" s="17" t="s">
        <v>135</v>
      </c>
      <c r="E94" s="17" t="s">
        <v>210</v>
      </c>
      <c r="F94" s="18">
        <v>4</v>
      </c>
      <c r="G94" s="18">
        <f>F94*1.4</f>
        <v>5.6</v>
      </c>
      <c r="H94" s="18">
        <f t="shared" si="21"/>
        <v>6</v>
      </c>
      <c r="I94" s="18">
        <v>1</v>
      </c>
      <c r="J94" s="18">
        <v>6</v>
      </c>
      <c r="K94" s="58">
        <v>-2</v>
      </c>
      <c r="L94" s="18">
        <v>40</v>
      </c>
      <c r="M94" s="33">
        <f t="shared" si="33"/>
        <v>52</v>
      </c>
      <c r="N94" s="18">
        <f t="shared" si="22"/>
        <v>52</v>
      </c>
      <c r="O94" s="58">
        <f>VLOOKUP(B:B,[3]Sheet6!$G$1:$H$65536,2,0)</f>
        <v>1</v>
      </c>
      <c r="P94" s="58">
        <f>VLOOKUP(B:B,'10月'!B:S,18,0)</f>
        <v>11</v>
      </c>
      <c r="Q94" s="58">
        <f t="shared" si="23"/>
        <v>10</v>
      </c>
      <c r="R94" s="23">
        <v>11</v>
      </c>
      <c r="S94" s="64">
        <f>R94*1.2</f>
        <v>13.2</v>
      </c>
      <c r="T94" s="64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17">
        <v>93</v>
      </c>
      <c r="B95" s="17">
        <v>710</v>
      </c>
      <c r="C95" s="55" t="s">
        <v>220</v>
      </c>
      <c r="D95" s="17" t="s">
        <v>135</v>
      </c>
      <c r="E95" s="17" t="s">
        <v>210</v>
      </c>
      <c r="F95" s="18">
        <v>9</v>
      </c>
      <c r="G95" s="18">
        <f>F95*1.4</f>
        <v>12.6</v>
      </c>
      <c r="H95" s="18">
        <f t="shared" si="21"/>
        <v>13</v>
      </c>
      <c r="I95" s="18">
        <v>9</v>
      </c>
      <c r="J95" s="18">
        <v>6</v>
      </c>
      <c r="K95" s="58">
        <v>3</v>
      </c>
      <c r="L95" s="18">
        <v>76</v>
      </c>
      <c r="M95" s="33">
        <f t="shared" si="33"/>
        <v>98.8</v>
      </c>
      <c r="N95" s="18">
        <f t="shared" si="22"/>
        <v>99</v>
      </c>
      <c r="O95" s="58">
        <f>VLOOKUP(B:B,[3]Sheet6!$G$1:$H$65536,2,0)</f>
        <v>7</v>
      </c>
      <c r="P95" s="58">
        <f>VLOOKUP(B:B,'10月'!B:S,18,0)</f>
        <v>2</v>
      </c>
      <c r="Q95" s="58">
        <f t="shared" si="23"/>
        <v>-5</v>
      </c>
      <c r="R95" s="23">
        <f>O95</f>
        <v>7</v>
      </c>
      <c r="S95" s="64">
        <f t="shared" ref="S95:S102" si="34">R95*1.4</f>
        <v>9.8</v>
      </c>
      <c r="T95" s="64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17">
        <v>94</v>
      </c>
      <c r="B96" s="17">
        <v>738</v>
      </c>
      <c r="C96" s="55" t="s">
        <v>221</v>
      </c>
      <c r="D96" s="17" t="s">
        <v>161</v>
      </c>
      <c r="E96" s="17" t="s">
        <v>210</v>
      </c>
      <c r="F96" s="18">
        <v>10</v>
      </c>
      <c r="G96" s="18">
        <f>F96*1.3</f>
        <v>13</v>
      </c>
      <c r="H96" s="18">
        <f t="shared" si="21"/>
        <v>13</v>
      </c>
      <c r="I96" s="18">
        <v>10</v>
      </c>
      <c r="J96" s="18">
        <v>6</v>
      </c>
      <c r="K96" s="58">
        <v>4</v>
      </c>
      <c r="L96" s="18">
        <v>70</v>
      </c>
      <c r="M96" s="33">
        <f t="shared" si="33"/>
        <v>91</v>
      </c>
      <c r="N96" s="18">
        <f t="shared" si="22"/>
        <v>91</v>
      </c>
      <c r="O96" s="58">
        <f>VLOOKUP(B:B,[3]Sheet6!$G$1:$H$65536,2,0)</f>
        <v>8</v>
      </c>
      <c r="P96" s="58">
        <f>VLOOKUP(B:B,'10月'!B:S,18,0)</f>
        <v>7</v>
      </c>
      <c r="Q96" s="58">
        <f t="shared" si="23"/>
        <v>-1</v>
      </c>
      <c r="R96" s="23">
        <f>O96</f>
        <v>8</v>
      </c>
      <c r="S96" s="64">
        <f t="shared" si="34"/>
        <v>11.2</v>
      </c>
      <c r="T96" s="64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17">
        <v>95</v>
      </c>
      <c r="B97" s="17">
        <v>755</v>
      </c>
      <c r="C97" s="56" t="s">
        <v>222</v>
      </c>
      <c r="D97" s="17" t="s">
        <v>135</v>
      </c>
      <c r="E97" s="17" t="s">
        <v>210</v>
      </c>
      <c r="F97" s="18">
        <v>5</v>
      </c>
      <c r="G97" s="18">
        <f>F97*1.4</f>
        <v>7</v>
      </c>
      <c r="H97" s="18">
        <f t="shared" si="21"/>
        <v>7</v>
      </c>
      <c r="I97" s="18">
        <v>4</v>
      </c>
      <c r="J97" s="18">
        <v>6</v>
      </c>
      <c r="K97" s="58">
        <v>-1</v>
      </c>
      <c r="L97" s="18">
        <v>30</v>
      </c>
      <c r="M97" s="33">
        <f t="shared" si="33"/>
        <v>39</v>
      </c>
      <c r="N97" s="18">
        <f t="shared" si="22"/>
        <v>39</v>
      </c>
      <c r="O97" s="58" t="e">
        <f>VLOOKUP(B:B,[3]Sheet6!$G$1:$H$65536,2,0)</f>
        <v>#N/A</v>
      </c>
      <c r="P97" s="58">
        <f>VLOOKUP(B:B,'10月'!B:S,18,0)</f>
        <v>2</v>
      </c>
      <c r="Q97" s="58" t="e">
        <f t="shared" si="23"/>
        <v>#N/A</v>
      </c>
      <c r="R97" s="23">
        <v>2</v>
      </c>
      <c r="S97" s="64">
        <f t="shared" si="34"/>
        <v>2.8</v>
      </c>
      <c r="T97" s="64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17">
        <v>96</v>
      </c>
      <c r="B98" s="17">
        <v>713</v>
      </c>
      <c r="C98" s="55" t="s">
        <v>223</v>
      </c>
      <c r="D98" s="17" t="s">
        <v>135</v>
      </c>
      <c r="E98" s="17" t="s">
        <v>210</v>
      </c>
      <c r="F98" s="18">
        <v>7</v>
      </c>
      <c r="G98" s="18">
        <f>F98*1.4</f>
        <v>9.8</v>
      </c>
      <c r="H98" s="18">
        <f t="shared" si="21"/>
        <v>10</v>
      </c>
      <c r="I98" s="18">
        <v>7</v>
      </c>
      <c r="J98" s="18">
        <v>6</v>
      </c>
      <c r="K98" s="58">
        <v>1</v>
      </c>
      <c r="L98" s="18">
        <v>47</v>
      </c>
      <c r="M98" s="33">
        <f t="shared" si="33"/>
        <v>61.1</v>
      </c>
      <c r="N98" s="18">
        <f t="shared" si="22"/>
        <v>61</v>
      </c>
      <c r="O98" s="58">
        <f>VLOOKUP(B:B,[3]Sheet6!$G$1:$H$65536,2,0)</f>
        <v>2</v>
      </c>
      <c r="P98" s="58">
        <f>VLOOKUP(B:B,'10月'!B:S,18,0)</f>
        <v>2</v>
      </c>
      <c r="Q98" s="58">
        <f t="shared" si="23"/>
        <v>0</v>
      </c>
      <c r="R98" s="23">
        <v>2</v>
      </c>
      <c r="S98" s="64">
        <f t="shared" si="34"/>
        <v>2.8</v>
      </c>
      <c r="T98" s="64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17">
        <v>97</v>
      </c>
      <c r="B99" s="20">
        <v>104428</v>
      </c>
      <c r="C99" s="57" t="s">
        <v>224</v>
      </c>
      <c r="D99" s="22"/>
      <c r="E99" s="20" t="str">
        <f>VLOOKUP(B:B,[2]查询时间段分门店销售汇总!$D$1:$H$65536,5,0)</f>
        <v>城郊二片区</v>
      </c>
      <c r="F99" s="18">
        <v>10</v>
      </c>
      <c r="G99" s="18">
        <f>F99*1.3</f>
        <v>13</v>
      </c>
      <c r="H99" s="18">
        <f t="shared" si="21"/>
        <v>13</v>
      </c>
      <c r="I99" s="18">
        <v>10</v>
      </c>
      <c r="J99" s="18" t="e">
        <v>#N/A</v>
      </c>
      <c r="K99" s="58" t="e">
        <v>#N/A</v>
      </c>
      <c r="L99" s="18">
        <v>40</v>
      </c>
      <c r="M99" s="33">
        <f t="shared" si="33"/>
        <v>52</v>
      </c>
      <c r="N99" s="18">
        <f t="shared" si="22"/>
        <v>52</v>
      </c>
      <c r="O99" s="58" t="e">
        <f>VLOOKUP(B:B,[3]Sheet6!$G$1:$H$65536,2,0)</f>
        <v>#N/A</v>
      </c>
      <c r="P99" s="58" t="e">
        <f>VLOOKUP(B:B,'10月'!B:S,18,0)</f>
        <v>#N/A</v>
      </c>
      <c r="Q99" s="58" t="e">
        <f t="shared" si="23"/>
        <v>#N/A</v>
      </c>
      <c r="R99" s="23">
        <v>4</v>
      </c>
      <c r="S99" s="64">
        <f t="shared" si="34"/>
        <v>5.6</v>
      </c>
      <c r="T99" s="64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17">
        <v>98</v>
      </c>
      <c r="B100" s="20">
        <v>101453</v>
      </c>
      <c r="C100" s="56" t="s">
        <v>225</v>
      </c>
      <c r="D100" s="17" t="s">
        <v>131</v>
      </c>
      <c r="E100" s="17" t="s">
        <v>226</v>
      </c>
      <c r="F100" s="18">
        <v>18</v>
      </c>
      <c r="G100" s="18">
        <f>F100*1.3</f>
        <v>23.4</v>
      </c>
      <c r="H100" s="18">
        <f t="shared" si="21"/>
        <v>23</v>
      </c>
      <c r="I100" s="18">
        <v>20</v>
      </c>
      <c r="J100" s="18">
        <v>6</v>
      </c>
      <c r="K100" s="58">
        <v>12</v>
      </c>
      <c r="L100" s="18">
        <v>74</v>
      </c>
      <c r="M100" s="33">
        <f t="shared" si="33"/>
        <v>96.2</v>
      </c>
      <c r="N100" s="18">
        <f t="shared" si="22"/>
        <v>96</v>
      </c>
      <c r="O100" s="58">
        <f>VLOOKUP(B:B,[3]Sheet6!$G$1:$H$65536,2,0)</f>
        <v>4</v>
      </c>
      <c r="P100" s="58">
        <f>VLOOKUP(B:B,'10月'!B:S,18,0)</f>
        <v>9</v>
      </c>
      <c r="Q100" s="58">
        <f t="shared" si="23"/>
        <v>5</v>
      </c>
      <c r="R100" s="23">
        <v>9</v>
      </c>
      <c r="S100" s="64">
        <f t="shared" si="34"/>
        <v>12.6</v>
      </c>
      <c r="T100" s="64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17">
        <v>99</v>
      </c>
      <c r="B101" s="20">
        <v>102564</v>
      </c>
      <c r="C101" s="56" t="s">
        <v>227</v>
      </c>
      <c r="D101" s="17" t="s">
        <v>135</v>
      </c>
      <c r="E101" s="17" t="s">
        <v>226</v>
      </c>
      <c r="F101" s="18">
        <v>4</v>
      </c>
      <c r="G101" s="18">
        <f>F101*1.4</f>
        <v>5.6</v>
      </c>
      <c r="H101" s="18">
        <f t="shared" si="21"/>
        <v>6</v>
      </c>
      <c r="I101" s="18">
        <v>3</v>
      </c>
      <c r="J101" s="18">
        <v>6</v>
      </c>
      <c r="K101" s="58">
        <v>-2</v>
      </c>
      <c r="L101" s="18">
        <v>40</v>
      </c>
      <c r="M101" s="33">
        <f t="shared" si="33"/>
        <v>52</v>
      </c>
      <c r="N101" s="18">
        <f t="shared" si="22"/>
        <v>52</v>
      </c>
      <c r="O101" s="58">
        <f>VLOOKUP(B:B,[3]Sheet6!$G$1:$H$65536,2,0)</f>
        <v>7</v>
      </c>
      <c r="P101" s="58">
        <f>VLOOKUP(B:B,'10月'!B:S,18,0)</f>
        <v>3</v>
      </c>
      <c r="Q101" s="58">
        <f t="shared" si="23"/>
        <v>-4</v>
      </c>
      <c r="R101" s="23">
        <f>O101</f>
        <v>7</v>
      </c>
      <c r="S101" s="64">
        <f t="shared" si="34"/>
        <v>9.8</v>
      </c>
      <c r="T101" s="64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17">
        <v>100</v>
      </c>
      <c r="B102" s="20">
        <v>104838</v>
      </c>
      <c r="C102" s="57" t="s">
        <v>228</v>
      </c>
      <c r="D102" s="22"/>
      <c r="E102" s="22" t="s">
        <v>229</v>
      </c>
      <c r="F102" s="18">
        <v>4</v>
      </c>
      <c r="G102" s="18">
        <f>F102*1.4</f>
        <v>5.6</v>
      </c>
      <c r="H102" s="18">
        <f t="shared" si="21"/>
        <v>6</v>
      </c>
      <c r="I102" s="18" t="e">
        <v>#N/A</v>
      </c>
      <c r="J102" s="18" t="e">
        <v>#N/A</v>
      </c>
      <c r="K102" s="58" t="e">
        <v>#N/A</v>
      </c>
      <c r="L102" s="18">
        <v>40</v>
      </c>
      <c r="M102" s="33">
        <f t="shared" si="33"/>
        <v>52</v>
      </c>
      <c r="N102" s="18">
        <f t="shared" si="22"/>
        <v>52</v>
      </c>
      <c r="O102" s="58" t="e">
        <f>VLOOKUP(B:B,[3]Sheet6!$G$1:$H$65536,2,0)</f>
        <v>#N/A</v>
      </c>
      <c r="P102" s="58" t="e">
        <f>VLOOKUP(B:B,'10月'!B:S,18,0)</f>
        <v>#N/A</v>
      </c>
      <c r="Q102" s="58" t="e">
        <f t="shared" si="23"/>
        <v>#N/A</v>
      </c>
      <c r="R102" s="23">
        <v>4</v>
      </c>
      <c r="S102" s="64">
        <f t="shared" si="34"/>
        <v>5.6</v>
      </c>
      <c r="T102" s="64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4" customFormat="1" spans="1:28">
      <c r="A103" s="30"/>
      <c r="B103" s="11" t="s">
        <v>230</v>
      </c>
      <c r="C103" s="65"/>
      <c r="D103" s="11"/>
      <c r="E103" s="30"/>
      <c r="F103" s="18">
        <f>SUM(F3:F102)</f>
        <v>1560</v>
      </c>
      <c r="G103" s="18"/>
      <c r="H103" s="18">
        <f>SUM(H3:H102)</f>
        <v>1946</v>
      </c>
      <c r="I103" s="18" t="e">
        <v>#N/A</v>
      </c>
      <c r="J103" s="18">
        <v>1520</v>
      </c>
      <c r="K103" s="58">
        <v>-1520</v>
      </c>
      <c r="L103" s="18">
        <f>SUM(L3:L102)</f>
        <v>11703</v>
      </c>
      <c r="M103" s="18">
        <f>SUM(M3:M102)</f>
        <v>13717.17</v>
      </c>
      <c r="N103" s="18">
        <f>SUM(N3:N102)</f>
        <v>13716</v>
      </c>
      <c r="O103" s="58" t="e">
        <f>VLOOKUP(B:B,[3]Sheet6!$G$1:$H$65536,2,0)</f>
        <v>#N/A</v>
      </c>
      <c r="P103" s="58">
        <f>VLOOKUP(B:B,'10月'!B:S,18,0)</f>
        <v>854</v>
      </c>
      <c r="Q103" s="58" t="e">
        <f t="shared" si="23"/>
        <v>#N/A</v>
      </c>
      <c r="R103" s="23">
        <f>SUM(R3:R102)</f>
        <v>1165</v>
      </c>
      <c r="S103" s="23">
        <f>SUM(S3:S102)</f>
        <v>1451.3</v>
      </c>
      <c r="T103" s="23">
        <f>SUM(T3:T102)</f>
        <v>1454</v>
      </c>
      <c r="U103">
        <f>SUM(U3:U102)</f>
        <v>431254.57</v>
      </c>
      <c r="V103"/>
      <c r="Z103" s="4">
        <f>SUM(Z3:Z102)</f>
        <v>493986.02</v>
      </c>
      <c r="AA103"/>
      <c r="AB103" s="4">
        <f>SUM(AB3:AB102)</f>
        <v>485486.02</v>
      </c>
    </row>
    <row r="105" s="1" customFormat="1" ht="99" customHeight="1" spans="1:20">
      <c r="A105" s="31" t="s">
        <v>231</v>
      </c>
      <c r="B105" s="31"/>
      <c r="C105" s="32"/>
      <c r="D105" s="31"/>
      <c r="E105" s="31"/>
      <c r="F105" s="7"/>
      <c r="G105" s="7"/>
      <c r="H105" s="7"/>
      <c r="I105" s="7"/>
      <c r="J105" s="7"/>
      <c r="L105" s="7"/>
      <c r="M105" s="7"/>
      <c r="N105" s="7"/>
      <c r="R105" s="8"/>
      <c r="S105" s="35"/>
      <c r="T105" s="35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5" customWidth="1"/>
    <col min="2" max="2" width="6.75" style="5" customWidth="1"/>
    <col min="3" max="3" width="21.25" style="6" customWidth="1"/>
    <col min="4" max="4" width="3.625" style="5" customWidth="1"/>
    <col min="5" max="5" width="11" style="6" customWidth="1"/>
    <col min="6" max="6" width="10" style="7" customWidth="1"/>
    <col min="7" max="8" width="8.125" style="7" customWidth="1"/>
    <col min="9" max="14" width="8.125" style="36" customWidth="1"/>
    <col min="15" max="19" width="11" style="36" customWidth="1"/>
    <col min="20" max="20" width="11" style="7" customWidth="1"/>
    <col min="21" max="25" width="11" customWidth="1"/>
    <col min="26" max="27" width="11" style="37" customWidth="1"/>
    <col min="28" max="28" width="10.375"/>
  </cols>
  <sheetData>
    <row r="1" ht="18.75" spans="1:27">
      <c r="A1" s="10" t="s">
        <v>232</v>
      </c>
      <c r="B1" s="10"/>
      <c r="C1" s="10"/>
      <c r="D1" s="10"/>
      <c r="E1" s="11"/>
      <c r="F1" s="38" t="s">
        <v>24</v>
      </c>
      <c r="G1" s="39"/>
      <c r="H1" s="38" t="s">
        <v>41</v>
      </c>
      <c r="I1" s="39"/>
      <c r="J1" s="38" t="s">
        <v>45</v>
      </c>
      <c r="K1" s="39"/>
      <c r="L1" s="38" t="s">
        <v>47</v>
      </c>
      <c r="M1" s="39"/>
      <c r="N1" s="41"/>
      <c r="O1" s="42" t="s">
        <v>233</v>
      </c>
      <c r="P1" s="43"/>
      <c r="Q1" s="45" t="s">
        <v>234</v>
      </c>
      <c r="R1" s="46"/>
      <c r="S1" s="47"/>
      <c r="T1" s="38" t="s">
        <v>69</v>
      </c>
      <c r="U1" s="39"/>
      <c r="V1" s="38" t="s">
        <v>235</v>
      </c>
      <c r="W1" s="39"/>
      <c r="X1" s="38" t="s">
        <v>67</v>
      </c>
      <c r="Y1" s="39"/>
      <c r="Z1" s="38" t="s">
        <v>73</v>
      </c>
      <c r="AA1" s="39"/>
    </row>
    <row r="2" s="1" customFormat="1" ht="24" spans="1:27">
      <c r="A2" s="15" t="s">
        <v>236</v>
      </c>
      <c r="B2" s="15" t="s">
        <v>100</v>
      </c>
      <c r="C2" s="15" t="s">
        <v>101</v>
      </c>
      <c r="D2" s="15" t="s">
        <v>102</v>
      </c>
      <c r="E2" s="15" t="s">
        <v>103</v>
      </c>
      <c r="F2" s="40" t="s">
        <v>20</v>
      </c>
      <c r="G2" s="40" t="s">
        <v>21</v>
      </c>
      <c r="H2" s="40" t="s">
        <v>20</v>
      </c>
      <c r="I2" s="40" t="s">
        <v>21</v>
      </c>
      <c r="J2" s="40" t="s">
        <v>20</v>
      </c>
      <c r="K2" s="40" t="s">
        <v>21</v>
      </c>
      <c r="L2" s="40" t="s">
        <v>20</v>
      </c>
      <c r="M2" s="40" t="s">
        <v>21</v>
      </c>
      <c r="N2" s="40"/>
      <c r="O2" s="40" t="s">
        <v>20</v>
      </c>
      <c r="P2" s="40" t="s">
        <v>21</v>
      </c>
      <c r="Q2" s="40" t="s">
        <v>20</v>
      </c>
      <c r="R2" s="40" t="s">
        <v>21</v>
      </c>
      <c r="S2" s="40"/>
      <c r="T2" s="40" t="s">
        <v>20</v>
      </c>
      <c r="U2" s="40" t="s">
        <v>21</v>
      </c>
      <c r="V2" s="40" t="s">
        <v>20</v>
      </c>
      <c r="W2" s="40" t="s">
        <v>21</v>
      </c>
      <c r="X2" s="40" t="s">
        <v>20</v>
      </c>
      <c r="Y2" s="40" t="s">
        <v>21</v>
      </c>
      <c r="Z2" s="48" t="s">
        <v>20</v>
      </c>
      <c r="AA2" s="48" t="s">
        <v>21</v>
      </c>
    </row>
    <row r="3" spans="1:28">
      <c r="A3" s="17">
        <v>1</v>
      </c>
      <c r="B3" s="17">
        <v>307</v>
      </c>
      <c r="C3" s="17" t="s">
        <v>145</v>
      </c>
      <c r="D3" s="17" t="s">
        <v>146</v>
      </c>
      <c r="E3" s="17" t="s">
        <v>147</v>
      </c>
      <c r="F3" s="18">
        <v>151</v>
      </c>
      <c r="G3" s="18">
        <v>166</v>
      </c>
      <c r="H3" s="18">
        <v>210</v>
      </c>
      <c r="I3" s="44">
        <v>216</v>
      </c>
      <c r="J3" s="44">
        <v>227</v>
      </c>
      <c r="K3" s="44">
        <v>241</v>
      </c>
      <c r="L3" s="44">
        <v>21</v>
      </c>
      <c r="M3" s="44">
        <v>27</v>
      </c>
      <c r="N3" s="44">
        <f>H3+J3+L3</f>
        <v>458</v>
      </c>
      <c r="O3" s="44">
        <v>6</v>
      </c>
      <c r="P3" s="44">
        <v>9</v>
      </c>
      <c r="Q3" s="44">
        <v>105</v>
      </c>
      <c r="R3" s="44">
        <v>116</v>
      </c>
      <c r="S3" s="44">
        <f>O3+Q3</f>
        <v>111</v>
      </c>
      <c r="T3" s="18">
        <v>1920.6</v>
      </c>
      <c r="U3" s="18">
        <v>2304.72</v>
      </c>
      <c r="V3" s="18">
        <v>2520.02</v>
      </c>
      <c r="W3" s="18">
        <v>2646</v>
      </c>
      <c r="X3" s="18">
        <v>6175.94</v>
      </c>
      <c r="Y3" s="18">
        <v>6794</v>
      </c>
      <c r="Z3" s="49">
        <v>31189.01</v>
      </c>
      <c r="AA3" s="49">
        <v>32748.46</v>
      </c>
      <c r="AB3">
        <f>Z3+X3+T3</f>
        <v>39285.55</v>
      </c>
    </row>
    <row r="4" spans="1:28">
      <c r="A4" s="17">
        <v>2</v>
      </c>
      <c r="B4" s="17">
        <v>343</v>
      </c>
      <c r="C4" s="17" t="s">
        <v>113</v>
      </c>
      <c r="D4" s="17" t="s">
        <v>114</v>
      </c>
      <c r="E4" s="17" t="s">
        <v>115</v>
      </c>
      <c r="F4" s="18">
        <v>27</v>
      </c>
      <c r="G4" s="18">
        <v>35</v>
      </c>
      <c r="H4" s="18">
        <v>45</v>
      </c>
      <c r="I4" s="44">
        <v>52</v>
      </c>
      <c r="J4" s="44">
        <v>178</v>
      </c>
      <c r="K4" s="44">
        <v>195</v>
      </c>
      <c r="L4" s="44">
        <v>7</v>
      </c>
      <c r="M4" s="44">
        <v>9</v>
      </c>
      <c r="N4" s="44">
        <f t="shared" ref="N4:N35" si="0">H4+J4+L4</f>
        <v>230</v>
      </c>
      <c r="O4" s="44">
        <v>2</v>
      </c>
      <c r="P4" s="44">
        <v>3</v>
      </c>
      <c r="Q4" s="44">
        <v>11</v>
      </c>
      <c r="R4" s="44">
        <v>17</v>
      </c>
      <c r="S4" s="44">
        <f t="shared" ref="S4:S35" si="1">O4+Q4</f>
        <v>13</v>
      </c>
      <c r="T4" s="18">
        <v>594</v>
      </c>
      <c r="U4" s="18">
        <v>831.6</v>
      </c>
      <c r="V4" s="18">
        <v>2049.54</v>
      </c>
      <c r="W4" s="18">
        <v>2152</v>
      </c>
      <c r="X4" s="18">
        <v>1908.39</v>
      </c>
      <c r="Y4" s="18">
        <v>2099</v>
      </c>
      <c r="Z4" s="49">
        <v>5775.99</v>
      </c>
      <c r="AA4" s="49">
        <v>6064.79</v>
      </c>
      <c r="AB4">
        <f t="shared" ref="AB4:AB35" si="2">Z4+X4+T4</f>
        <v>8278.38</v>
      </c>
    </row>
    <row r="5" s="2" customFormat="1" spans="1:28">
      <c r="A5" s="19">
        <v>3</v>
      </c>
      <c r="B5" s="19">
        <v>341</v>
      </c>
      <c r="C5" s="19" t="s">
        <v>190</v>
      </c>
      <c r="D5" s="19" t="s">
        <v>114</v>
      </c>
      <c r="E5" s="19" t="s">
        <v>191</v>
      </c>
      <c r="F5" s="33">
        <v>27</v>
      </c>
      <c r="G5" s="33">
        <v>35</v>
      </c>
      <c r="H5" s="18">
        <v>45</v>
      </c>
      <c r="I5" s="44">
        <v>52</v>
      </c>
      <c r="J5" s="44">
        <v>48</v>
      </c>
      <c r="K5" s="44">
        <v>55</v>
      </c>
      <c r="L5" s="44">
        <v>8</v>
      </c>
      <c r="M5" s="44">
        <v>10</v>
      </c>
      <c r="N5" s="44">
        <f t="shared" si="0"/>
        <v>101</v>
      </c>
      <c r="O5" s="44">
        <v>2</v>
      </c>
      <c r="P5" s="44">
        <v>3</v>
      </c>
      <c r="Q5" s="44">
        <v>14</v>
      </c>
      <c r="R5" s="44">
        <v>18</v>
      </c>
      <c r="S5" s="44">
        <f t="shared" si="1"/>
        <v>16</v>
      </c>
      <c r="T5" s="18">
        <v>2406.3</v>
      </c>
      <c r="U5" s="18">
        <v>2887.56</v>
      </c>
      <c r="V5" s="18">
        <v>4542.1</v>
      </c>
      <c r="W5" s="18">
        <v>4769.2</v>
      </c>
      <c r="X5" s="18">
        <v>1630</v>
      </c>
      <c r="Y5" s="33">
        <v>1793</v>
      </c>
      <c r="Z5" s="49">
        <v>13313</v>
      </c>
      <c r="AA5" s="49">
        <v>14644.3</v>
      </c>
      <c r="AB5">
        <f t="shared" si="2"/>
        <v>17349.3</v>
      </c>
    </row>
    <row r="6" spans="1:28">
      <c r="A6" s="17">
        <v>4</v>
      </c>
      <c r="B6" s="17">
        <v>712</v>
      </c>
      <c r="C6" s="17" t="s">
        <v>148</v>
      </c>
      <c r="D6" s="17" t="s">
        <v>114</v>
      </c>
      <c r="E6" s="17" t="s">
        <v>149</v>
      </c>
      <c r="F6" s="18">
        <v>27</v>
      </c>
      <c r="G6" s="18">
        <v>35</v>
      </c>
      <c r="H6" s="18">
        <v>109</v>
      </c>
      <c r="I6" s="44">
        <v>116</v>
      </c>
      <c r="J6" s="44">
        <v>79</v>
      </c>
      <c r="K6" s="44">
        <v>90</v>
      </c>
      <c r="L6" s="44">
        <v>19</v>
      </c>
      <c r="M6" s="44">
        <v>23</v>
      </c>
      <c r="N6" s="44">
        <f t="shared" si="0"/>
        <v>207</v>
      </c>
      <c r="O6" s="44">
        <v>1</v>
      </c>
      <c r="P6" s="44">
        <v>2</v>
      </c>
      <c r="Q6" s="44">
        <v>5</v>
      </c>
      <c r="R6" s="44">
        <v>8</v>
      </c>
      <c r="S6" s="44">
        <f t="shared" si="1"/>
        <v>6</v>
      </c>
      <c r="T6" s="18">
        <v>1386</v>
      </c>
      <c r="U6" s="18">
        <v>1801.8</v>
      </c>
      <c r="V6" s="18">
        <v>1027.5</v>
      </c>
      <c r="W6" s="18">
        <v>1181.6</v>
      </c>
      <c r="X6" s="18">
        <v>656</v>
      </c>
      <c r="Y6" s="33">
        <v>820</v>
      </c>
      <c r="Z6" s="49">
        <v>4302</v>
      </c>
      <c r="AA6" s="49">
        <v>5377.5</v>
      </c>
      <c r="AB6">
        <f t="shared" si="2"/>
        <v>6344</v>
      </c>
    </row>
    <row r="7" spans="1:28">
      <c r="A7" s="17">
        <v>5</v>
      </c>
      <c r="B7" s="17">
        <v>581</v>
      </c>
      <c r="C7" s="17" t="s">
        <v>116</v>
      </c>
      <c r="D7" s="17" t="s">
        <v>117</v>
      </c>
      <c r="E7" s="17" t="s">
        <v>115</v>
      </c>
      <c r="F7" s="18">
        <v>27</v>
      </c>
      <c r="G7" s="18">
        <v>34</v>
      </c>
      <c r="H7" s="18">
        <v>109</v>
      </c>
      <c r="I7" s="44">
        <v>116</v>
      </c>
      <c r="J7" s="44">
        <v>65</v>
      </c>
      <c r="K7" s="44">
        <v>76</v>
      </c>
      <c r="L7" s="44">
        <v>1</v>
      </c>
      <c r="M7" s="44">
        <v>1</v>
      </c>
      <c r="N7" s="44">
        <f t="shared" si="0"/>
        <v>175</v>
      </c>
      <c r="O7" s="44">
        <v>1</v>
      </c>
      <c r="P7" s="44">
        <v>2</v>
      </c>
      <c r="Q7" s="44">
        <v>2</v>
      </c>
      <c r="R7" s="44">
        <v>4</v>
      </c>
      <c r="S7" s="44">
        <f t="shared" si="1"/>
        <v>3</v>
      </c>
      <c r="T7" s="18">
        <v>1634.1</v>
      </c>
      <c r="U7" s="18">
        <v>1960.92</v>
      </c>
      <c r="V7" s="18">
        <v>148.75</v>
      </c>
      <c r="W7" s="18">
        <v>223.1</v>
      </c>
      <c r="X7" s="18">
        <v>709.49</v>
      </c>
      <c r="Y7" s="33">
        <v>887</v>
      </c>
      <c r="Z7" s="49">
        <v>3100</v>
      </c>
      <c r="AA7" s="49">
        <v>3875</v>
      </c>
      <c r="AB7">
        <f t="shared" si="2"/>
        <v>5443.59</v>
      </c>
    </row>
    <row r="8" spans="1:28">
      <c r="A8" s="17">
        <v>6</v>
      </c>
      <c r="B8" s="17">
        <v>571</v>
      </c>
      <c r="C8" s="17" t="s">
        <v>150</v>
      </c>
      <c r="D8" s="17" t="s">
        <v>114</v>
      </c>
      <c r="E8" s="17" t="s">
        <v>149</v>
      </c>
      <c r="F8" s="18">
        <v>27</v>
      </c>
      <c r="G8" s="18">
        <v>35</v>
      </c>
      <c r="H8" s="18">
        <v>109</v>
      </c>
      <c r="I8" s="44">
        <v>116</v>
      </c>
      <c r="J8" s="44">
        <v>181</v>
      </c>
      <c r="K8" s="44">
        <v>198</v>
      </c>
      <c r="L8" s="44">
        <v>15</v>
      </c>
      <c r="M8" s="44">
        <v>19</v>
      </c>
      <c r="N8" s="44">
        <f t="shared" si="0"/>
        <v>305</v>
      </c>
      <c r="O8" s="44">
        <v>2</v>
      </c>
      <c r="P8" s="44">
        <v>3</v>
      </c>
      <c r="Q8" s="44">
        <v>9</v>
      </c>
      <c r="R8" s="44">
        <v>14</v>
      </c>
      <c r="S8" s="44">
        <f t="shared" si="1"/>
        <v>11</v>
      </c>
      <c r="T8" s="18">
        <v>982</v>
      </c>
      <c r="U8" s="18">
        <v>1374.8</v>
      </c>
      <c r="V8" s="18">
        <v>258.01</v>
      </c>
      <c r="W8" s="18">
        <v>387</v>
      </c>
      <c r="X8" s="18">
        <v>1630</v>
      </c>
      <c r="Y8" s="18">
        <v>1793</v>
      </c>
      <c r="Z8" s="49">
        <v>3569</v>
      </c>
      <c r="AA8" s="49">
        <v>4461.25</v>
      </c>
      <c r="AB8">
        <f t="shared" si="2"/>
        <v>6181</v>
      </c>
    </row>
    <row r="9" spans="1:28">
      <c r="A9" s="17">
        <v>7</v>
      </c>
      <c r="B9" s="17">
        <v>750</v>
      </c>
      <c r="C9" s="17" t="s">
        <v>151</v>
      </c>
      <c r="D9" s="17" t="s">
        <v>114</v>
      </c>
      <c r="E9" s="17" t="s">
        <v>149</v>
      </c>
      <c r="F9" s="18">
        <v>27</v>
      </c>
      <c r="G9" s="18">
        <v>35</v>
      </c>
      <c r="H9" s="18">
        <v>78</v>
      </c>
      <c r="I9" s="44">
        <v>85</v>
      </c>
      <c r="J9" s="44">
        <v>84</v>
      </c>
      <c r="K9" s="44">
        <v>96</v>
      </c>
      <c r="L9" s="44">
        <v>16</v>
      </c>
      <c r="M9" s="44">
        <v>20</v>
      </c>
      <c r="N9" s="44">
        <f t="shared" si="0"/>
        <v>178</v>
      </c>
      <c r="O9" s="44">
        <v>5</v>
      </c>
      <c r="P9" s="44">
        <v>7</v>
      </c>
      <c r="Q9" s="44">
        <v>24</v>
      </c>
      <c r="R9" s="44">
        <v>31</v>
      </c>
      <c r="S9" s="44">
        <f t="shared" si="1"/>
        <v>29</v>
      </c>
      <c r="T9" s="18">
        <v>630.3</v>
      </c>
      <c r="U9" s="18">
        <v>882.42</v>
      </c>
      <c r="V9" s="18">
        <v>709.01</v>
      </c>
      <c r="W9" s="18">
        <v>850.8</v>
      </c>
      <c r="X9" s="18">
        <v>549.5</v>
      </c>
      <c r="Y9" s="33">
        <v>687</v>
      </c>
      <c r="Z9" s="49">
        <v>2497</v>
      </c>
      <c r="AA9" s="49">
        <v>3121.25</v>
      </c>
      <c r="AB9">
        <f t="shared" si="2"/>
        <v>3676.8</v>
      </c>
    </row>
    <row r="10" spans="1:28">
      <c r="A10" s="17">
        <v>8</v>
      </c>
      <c r="B10" s="17">
        <v>707</v>
      </c>
      <c r="C10" s="17" t="s">
        <v>152</v>
      </c>
      <c r="D10" s="17" t="s">
        <v>117</v>
      </c>
      <c r="E10" s="17" t="s">
        <v>149</v>
      </c>
      <c r="F10" s="18">
        <v>27</v>
      </c>
      <c r="G10" s="18">
        <v>34</v>
      </c>
      <c r="H10" s="18">
        <v>55</v>
      </c>
      <c r="I10" s="44">
        <v>63</v>
      </c>
      <c r="J10" s="44">
        <v>90</v>
      </c>
      <c r="K10" s="44">
        <v>103</v>
      </c>
      <c r="L10" s="44">
        <v>4</v>
      </c>
      <c r="M10" s="44">
        <v>5</v>
      </c>
      <c r="N10" s="44">
        <f t="shared" si="0"/>
        <v>149</v>
      </c>
      <c r="O10" s="44">
        <v>1</v>
      </c>
      <c r="P10" s="44">
        <v>2</v>
      </c>
      <c r="Q10" s="44">
        <v>8</v>
      </c>
      <c r="R10" s="44">
        <v>12</v>
      </c>
      <c r="S10" s="44">
        <f t="shared" si="1"/>
        <v>9</v>
      </c>
      <c r="T10" s="18">
        <v>168.3</v>
      </c>
      <c r="U10" s="18">
        <v>252.45</v>
      </c>
      <c r="V10" s="18">
        <v>84.5</v>
      </c>
      <c r="W10" s="18">
        <v>169</v>
      </c>
      <c r="X10" s="18">
        <v>791.1</v>
      </c>
      <c r="Y10" s="33">
        <v>989</v>
      </c>
      <c r="Z10" s="49">
        <v>2096</v>
      </c>
      <c r="AA10" s="49">
        <v>2620</v>
      </c>
      <c r="AB10">
        <f t="shared" si="2"/>
        <v>3055.4</v>
      </c>
    </row>
    <row r="11" spans="1:28">
      <c r="A11" s="17">
        <v>9</v>
      </c>
      <c r="B11" s="17">
        <v>387</v>
      </c>
      <c r="C11" s="17" t="s">
        <v>153</v>
      </c>
      <c r="D11" s="17" t="s">
        <v>114</v>
      </c>
      <c r="E11" s="17" t="s">
        <v>149</v>
      </c>
      <c r="F11" s="18">
        <v>27</v>
      </c>
      <c r="G11" s="18">
        <v>35</v>
      </c>
      <c r="H11" s="18">
        <v>77</v>
      </c>
      <c r="I11" s="44">
        <v>84</v>
      </c>
      <c r="J11" s="44">
        <v>95</v>
      </c>
      <c r="K11" s="44">
        <v>109</v>
      </c>
      <c r="L11" s="44">
        <v>8</v>
      </c>
      <c r="M11" s="44">
        <v>10</v>
      </c>
      <c r="N11" s="44">
        <f t="shared" si="0"/>
        <v>180</v>
      </c>
      <c r="O11" s="44">
        <v>2</v>
      </c>
      <c r="P11" s="44">
        <v>3</v>
      </c>
      <c r="Q11" s="44">
        <v>7</v>
      </c>
      <c r="R11" s="44">
        <v>11</v>
      </c>
      <c r="S11" s="44">
        <f t="shared" si="1"/>
        <v>9</v>
      </c>
      <c r="T11" s="18">
        <v>1299.2</v>
      </c>
      <c r="U11" s="18">
        <v>1688.96</v>
      </c>
      <c r="V11" s="18">
        <v>2500.36</v>
      </c>
      <c r="W11" s="18">
        <v>2625.4</v>
      </c>
      <c r="X11" s="18">
        <v>475.89</v>
      </c>
      <c r="Y11" s="18">
        <v>666</v>
      </c>
      <c r="Z11" s="49">
        <v>2377.01</v>
      </c>
      <c r="AA11" s="49">
        <v>2971.26</v>
      </c>
      <c r="AB11">
        <f t="shared" si="2"/>
        <v>4152.1</v>
      </c>
    </row>
    <row r="12" spans="1:28">
      <c r="A12" s="17">
        <v>10</v>
      </c>
      <c r="B12" s="17">
        <v>582</v>
      </c>
      <c r="C12" s="17" t="s">
        <v>118</v>
      </c>
      <c r="D12" s="17" t="s">
        <v>114</v>
      </c>
      <c r="E12" s="17" t="s">
        <v>115</v>
      </c>
      <c r="F12" s="18">
        <v>27</v>
      </c>
      <c r="G12" s="18">
        <v>35</v>
      </c>
      <c r="H12" s="18">
        <v>27</v>
      </c>
      <c r="I12" s="44">
        <v>32</v>
      </c>
      <c r="J12" s="44">
        <v>41</v>
      </c>
      <c r="K12" s="44">
        <v>47</v>
      </c>
      <c r="L12" s="44">
        <v>15</v>
      </c>
      <c r="M12" s="44">
        <v>19</v>
      </c>
      <c r="N12" s="44">
        <f t="shared" si="0"/>
        <v>83</v>
      </c>
      <c r="O12" s="44">
        <v>1</v>
      </c>
      <c r="P12" s="44">
        <v>2</v>
      </c>
      <c r="Q12" s="44">
        <v>20</v>
      </c>
      <c r="R12" s="44">
        <v>26</v>
      </c>
      <c r="S12" s="44">
        <f t="shared" si="1"/>
        <v>21</v>
      </c>
      <c r="T12" s="18">
        <v>532</v>
      </c>
      <c r="U12" s="18">
        <v>744.8</v>
      </c>
      <c r="V12" s="18">
        <v>892.02</v>
      </c>
      <c r="W12" s="18">
        <v>1070.4</v>
      </c>
      <c r="X12" s="18">
        <v>1110.45</v>
      </c>
      <c r="Y12" s="18">
        <v>1221</v>
      </c>
      <c r="Z12" s="49">
        <v>1850</v>
      </c>
      <c r="AA12" s="49">
        <v>2312.5</v>
      </c>
      <c r="AB12">
        <f t="shared" si="2"/>
        <v>3492.45</v>
      </c>
    </row>
    <row r="13" spans="1:28">
      <c r="A13" s="17">
        <v>11</v>
      </c>
      <c r="B13" s="17">
        <v>514</v>
      </c>
      <c r="C13" s="17" t="s">
        <v>192</v>
      </c>
      <c r="D13" s="17" t="s">
        <v>117</v>
      </c>
      <c r="E13" s="17" t="s">
        <v>191</v>
      </c>
      <c r="F13" s="18">
        <v>27</v>
      </c>
      <c r="G13" s="18">
        <v>34</v>
      </c>
      <c r="H13" s="18">
        <v>59</v>
      </c>
      <c r="I13" s="44">
        <v>67</v>
      </c>
      <c r="J13" s="44">
        <v>132</v>
      </c>
      <c r="K13" s="44">
        <v>136</v>
      </c>
      <c r="L13" s="44">
        <v>1</v>
      </c>
      <c r="M13" s="44">
        <v>1</v>
      </c>
      <c r="N13" s="44">
        <f t="shared" si="0"/>
        <v>192</v>
      </c>
      <c r="O13" s="44">
        <v>1</v>
      </c>
      <c r="P13" s="44">
        <v>2</v>
      </c>
      <c r="Q13" s="44">
        <v>7</v>
      </c>
      <c r="R13" s="44">
        <v>11</v>
      </c>
      <c r="S13" s="44">
        <f t="shared" si="1"/>
        <v>8</v>
      </c>
      <c r="T13" s="33">
        <v>300</v>
      </c>
      <c r="U13" s="18">
        <v>450</v>
      </c>
      <c r="V13" s="18">
        <v>259.5</v>
      </c>
      <c r="W13" s="18">
        <v>389.3</v>
      </c>
      <c r="X13" s="18">
        <v>804.84</v>
      </c>
      <c r="Y13" s="33">
        <v>1006</v>
      </c>
      <c r="Z13" s="49">
        <v>5959</v>
      </c>
      <c r="AA13" s="49">
        <v>6256.95</v>
      </c>
      <c r="AB13">
        <f t="shared" si="2"/>
        <v>7063.84</v>
      </c>
    </row>
    <row r="14" spans="1:28">
      <c r="A14" s="17">
        <v>12</v>
      </c>
      <c r="B14" s="17">
        <v>359</v>
      </c>
      <c r="C14" s="17" t="s">
        <v>119</v>
      </c>
      <c r="D14" s="17" t="s">
        <v>117</v>
      </c>
      <c r="E14" s="17" t="s">
        <v>115</v>
      </c>
      <c r="F14" s="18">
        <v>20</v>
      </c>
      <c r="G14" s="18">
        <v>27</v>
      </c>
      <c r="H14" s="18">
        <v>40</v>
      </c>
      <c r="I14" s="44">
        <v>46</v>
      </c>
      <c r="J14" s="44">
        <v>44</v>
      </c>
      <c r="K14" s="44">
        <v>50</v>
      </c>
      <c r="L14" s="44">
        <v>2</v>
      </c>
      <c r="M14" s="44">
        <v>3</v>
      </c>
      <c r="N14" s="44">
        <f t="shared" si="0"/>
        <v>86</v>
      </c>
      <c r="O14" s="44">
        <v>4</v>
      </c>
      <c r="P14" s="44">
        <v>6</v>
      </c>
      <c r="Q14" s="44">
        <v>7</v>
      </c>
      <c r="R14" s="44">
        <v>11</v>
      </c>
      <c r="S14" s="44">
        <f t="shared" si="1"/>
        <v>11</v>
      </c>
      <c r="T14" s="33">
        <v>300</v>
      </c>
      <c r="U14" s="18">
        <v>450</v>
      </c>
      <c r="V14" s="18">
        <v>315.04</v>
      </c>
      <c r="W14" s="18">
        <v>472.6</v>
      </c>
      <c r="X14" s="18">
        <v>1287.5</v>
      </c>
      <c r="Y14" s="18">
        <v>1416</v>
      </c>
      <c r="Z14" s="49">
        <v>683</v>
      </c>
      <c r="AA14" s="49">
        <v>956.2</v>
      </c>
      <c r="AB14">
        <f t="shared" si="2"/>
        <v>2270.5</v>
      </c>
    </row>
    <row r="15" spans="1:28">
      <c r="A15" s="17">
        <v>13</v>
      </c>
      <c r="B15" s="17">
        <v>726</v>
      </c>
      <c r="C15" s="17" t="s">
        <v>120</v>
      </c>
      <c r="D15" s="17" t="s">
        <v>117</v>
      </c>
      <c r="E15" s="17" t="s">
        <v>115</v>
      </c>
      <c r="F15" s="18">
        <v>27</v>
      </c>
      <c r="G15" s="18">
        <v>34</v>
      </c>
      <c r="H15" s="18">
        <v>42</v>
      </c>
      <c r="I15" s="44">
        <v>49</v>
      </c>
      <c r="J15" s="44">
        <v>95</v>
      </c>
      <c r="K15" s="44">
        <v>109</v>
      </c>
      <c r="L15" s="44">
        <v>1</v>
      </c>
      <c r="M15" s="44">
        <v>1</v>
      </c>
      <c r="N15" s="44">
        <f t="shared" si="0"/>
        <v>138</v>
      </c>
      <c r="O15" s="44">
        <v>1</v>
      </c>
      <c r="P15" s="44">
        <v>2</v>
      </c>
      <c r="Q15" s="44">
        <v>7</v>
      </c>
      <c r="R15" s="44">
        <v>11</v>
      </c>
      <c r="S15" s="44">
        <f t="shared" si="1"/>
        <v>8</v>
      </c>
      <c r="T15" s="18">
        <v>588</v>
      </c>
      <c r="U15" s="18">
        <v>823.2</v>
      </c>
      <c r="V15" s="18">
        <v>597.6</v>
      </c>
      <c r="W15" s="18">
        <v>717.1</v>
      </c>
      <c r="X15" s="18">
        <v>1737.5</v>
      </c>
      <c r="Y15" s="18">
        <v>1911</v>
      </c>
      <c r="Z15" s="49">
        <v>3105.71</v>
      </c>
      <c r="AA15" s="49">
        <v>3882.14</v>
      </c>
      <c r="AB15">
        <f t="shared" si="2"/>
        <v>5431.21</v>
      </c>
    </row>
    <row r="16" spans="1:28">
      <c r="A16" s="17">
        <v>14</v>
      </c>
      <c r="B16" s="17">
        <v>578</v>
      </c>
      <c r="C16" s="17" t="s">
        <v>170</v>
      </c>
      <c r="D16" s="17" t="s">
        <v>117</v>
      </c>
      <c r="E16" s="17" t="s">
        <v>171</v>
      </c>
      <c r="F16" s="18">
        <v>17</v>
      </c>
      <c r="G16" s="18">
        <v>24</v>
      </c>
      <c r="H16" s="18">
        <v>48</v>
      </c>
      <c r="I16" s="44">
        <v>56</v>
      </c>
      <c r="J16" s="44">
        <v>69</v>
      </c>
      <c r="K16" s="44">
        <v>81</v>
      </c>
      <c r="L16" s="44">
        <v>8</v>
      </c>
      <c r="M16" s="44">
        <v>10</v>
      </c>
      <c r="N16" s="44">
        <f t="shared" si="0"/>
        <v>125</v>
      </c>
      <c r="O16" s="44">
        <v>1</v>
      </c>
      <c r="P16" s="44">
        <v>2</v>
      </c>
      <c r="Q16" s="44">
        <v>5</v>
      </c>
      <c r="R16" s="44">
        <v>8</v>
      </c>
      <c r="S16" s="44">
        <f t="shared" si="1"/>
        <v>6</v>
      </c>
      <c r="T16" s="18">
        <v>462</v>
      </c>
      <c r="U16" s="18">
        <v>693</v>
      </c>
      <c r="V16" s="18">
        <v>168</v>
      </c>
      <c r="W16" s="18">
        <v>252</v>
      </c>
      <c r="X16" s="18">
        <v>380.5</v>
      </c>
      <c r="Y16" s="18">
        <v>533</v>
      </c>
      <c r="Z16" s="49">
        <v>1431</v>
      </c>
      <c r="AA16" s="49">
        <v>1788.75</v>
      </c>
      <c r="AB16">
        <f t="shared" si="2"/>
        <v>2273.5</v>
      </c>
    </row>
    <row r="17" spans="1:28">
      <c r="A17" s="17">
        <v>15</v>
      </c>
      <c r="B17" s="17">
        <v>365</v>
      </c>
      <c r="C17" s="17" t="s">
        <v>121</v>
      </c>
      <c r="D17" s="17" t="s">
        <v>117</v>
      </c>
      <c r="E17" s="17" t="s">
        <v>115</v>
      </c>
      <c r="F17" s="18">
        <v>27</v>
      </c>
      <c r="G17" s="18">
        <v>34</v>
      </c>
      <c r="H17" s="18">
        <v>48</v>
      </c>
      <c r="I17" s="44">
        <v>56</v>
      </c>
      <c r="J17" s="44">
        <v>65</v>
      </c>
      <c r="K17" s="44">
        <v>76</v>
      </c>
      <c r="L17" s="44">
        <v>21</v>
      </c>
      <c r="M17" s="44">
        <v>30</v>
      </c>
      <c r="N17" s="44">
        <f t="shared" si="0"/>
        <v>134</v>
      </c>
      <c r="O17" s="44">
        <v>2</v>
      </c>
      <c r="P17" s="44">
        <v>3</v>
      </c>
      <c r="Q17" s="44">
        <v>21</v>
      </c>
      <c r="R17" s="44">
        <v>27</v>
      </c>
      <c r="S17" s="44">
        <f t="shared" si="1"/>
        <v>23</v>
      </c>
      <c r="T17" s="18">
        <v>662</v>
      </c>
      <c r="U17" s="18">
        <v>926.8</v>
      </c>
      <c r="V17" s="18">
        <v>890.52</v>
      </c>
      <c r="W17" s="18">
        <v>1068.6</v>
      </c>
      <c r="X17" s="18">
        <v>922.02</v>
      </c>
      <c r="Y17" s="33">
        <v>1153</v>
      </c>
      <c r="Z17" s="49">
        <v>1787.3</v>
      </c>
      <c r="AA17" s="49">
        <v>2234.13</v>
      </c>
      <c r="AB17">
        <f t="shared" si="2"/>
        <v>3371.32</v>
      </c>
    </row>
    <row r="18" spans="1:28">
      <c r="A18" s="17">
        <v>16</v>
      </c>
      <c r="B18" s="17">
        <v>373</v>
      </c>
      <c r="C18" s="17" t="s">
        <v>172</v>
      </c>
      <c r="D18" s="17" t="s">
        <v>126</v>
      </c>
      <c r="E18" s="17" t="s">
        <v>171</v>
      </c>
      <c r="F18" s="18">
        <v>17</v>
      </c>
      <c r="G18" s="18">
        <v>23</v>
      </c>
      <c r="H18" s="18">
        <v>42</v>
      </c>
      <c r="I18" s="44">
        <v>49</v>
      </c>
      <c r="J18" s="44">
        <v>40</v>
      </c>
      <c r="K18" s="44">
        <v>46</v>
      </c>
      <c r="L18" s="44">
        <v>8</v>
      </c>
      <c r="M18" s="44">
        <v>10</v>
      </c>
      <c r="N18" s="44">
        <f t="shared" si="0"/>
        <v>90</v>
      </c>
      <c r="O18" s="44">
        <v>1</v>
      </c>
      <c r="P18" s="44">
        <v>2</v>
      </c>
      <c r="Q18" s="44">
        <v>13</v>
      </c>
      <c r="R18" s="44">
        <v>20</v>
      </c>
      <c r="S18" s="44">
        <f t="shared" si="1"/>
        <v>14</v>
      </c>
      <c r="T18" s="18">
        <v>178.2</v>
      </c>
      <c r="U18" s="18">
        <v>267.3</v>
      </c>
      <c r="V18" s="18">
        <v>702.5</v>
      </c>
      <c r="W18" s="18">
        <v>843</v>
      </c>
      <c r="X18" s="18">
        <v>794.5</v>
      </c>
      <c r="Y18" s="33">
        <v>993</v>
      </c>
      <c r="Z18" s="49">
        <v>1737</v>
      </c>
      <c r="AA18" s="49">
        <v>2171.25</v>
      </c>
      <c r="AB18">
        <f t="shared" si="2"/>
        <v>2709.7</v>
      </c>
    </row>
    <row r="19" spans="1:28">
      <c r="A19" s="17">
        <v>17</v>
      </c>
      <c r="B19" s="17">
        <v>513</v>
      </c>
      <c r="C19" s="17" t="s">
        <v>122</v>
      </c>
      <c r="D19" s="17" t="s">
        <v>117</v>
      </c>
      <c r="E19" s="17" t="s">
        <v>115</v>
      </c>
      <c r="F19" s="18">
        <v>20</v>
      </c>
      <c r="G19" s="18">
        <v>27</v>
      </c>
      <c r="H19" s="18">
        <v>13</v>
      </c>
      <c r="I19" s="44">
        <v>14</v>
      </c>
      <c r="J19" s="44">
        <v>78</v>
      </c>
      <c r="K19" s="44">
        <v>89</v>
      </c>
      <c r="L19" s="44">
        <v>3</v>
      </c>
      <c r="M19" s="44">
        <v>4</v>
      </c>
      <c r="N19" s="44">
        <f t="shared" si="0"/>
        <v>94</v>
      </c>
      <c r="O19" s="44">
        <v>1</v>
      </c>
      <c r="P19" s="44">
        <v>2</v>
      </c>
      <c r="Q19" s="44">
        <v>1</v>
      </c>
      <c r="R19" s="44">
        <v>3</v>
      </c>
      <c r="S19" s="44">
        <f t="shared" si="1"/>
        <v>2</v>
      </c>
      <c r="T19" s="18">
        <v>198</v>
      </c>
      <c r="U19" s="18">
        <v>297</v>
      </c>
      <c r="V19" s="18">
        <v>168</v>
      </c>
      <c r="W19" s="18">
        <v>252</v>
      </c>
      <c r="X19" s="18">
        <v>762.5</v>
      </c>
      <c r="Y19" s="33">
        <v>953</v>
      </c>
      <c r="Z19" s="49">
        <v>792</v>
      </c>
      <c r="AA19" s="49">
        <v>1108.8</v>
      </c>
      <c r="AB19">
        <f t="shared" si="2"/>
        <v>1752.5</v>
      </c>
    </row>
    <row r="20" spans="1:28">
      <c r="A20" s="17">
        <v>18</v>
      </c>
      <c r="B20" s="17">
        <v>546</v>
      </c>
      <c r="C20" s="17" t="s">
        <v>154</v>
      </c>
      <c r="D20" s="17" t="s">
        <v>117</v>
      </c>
      <c r="E20" s="17" t="s">
        <v>149</v>
      </c>
      <c r="F20" s="18">
        <v>27</v>
      </c>
      <c r="G20" s="18">
        <v>34</v>
      </c>
      <c r="H20" s="18">
        <v>80</v>
      </c>
      <c r="I20" s="44">
        <v>87</v>
      </c>
      <c r="J20" s="44">
        <v>144</v>
      </c>
      <c r="K20" s="44">
        <v>148</v>
      </c>
      <c r="L20" s="44">
        <v>2</v>
      </c>
      <c r="M20" s="44">
        <v>3</v>
      </c>
      <c r="N20" s="44">
        <f t="shared" si="0"/>
        <v>226</v>
      </c>
      <c r="O20" s="44">
        <v>3</v>
      </c>
      <c r="P20" s="44">
        <v>4</v>
      </c>
      <c r="Q20" s="44">
        <v>8</v>
      </c>
      <c r="R20" s="44">
        <v>12</v>
      </c>
      <c r="S20" s="44">
        <f t="shared" si="1"/>
        <v>11</v>
      </c>
      <c r="T20" s="18">
        <v>1188</v>
      </c>
      <c r="U20" s="18">
        <v>1544.4</v>
      </c>
      <c r="V20" s="18">
        <v>168</v>
      </c>
      <c r="W20" s="18">
        <v>252</v>
      </c>
      <c r="X20" s="18">
        <v>1760.04</v>
      </c>
      <c r="Y20" s="18">
        <v>1936</v>
      </c>
      <c r="Z20" s="49">
        <v>2108</v>
      </c>
      <c r="AA20" s="49">
        <v>2635</v>
      </c>
      <c r="AB20">
        <f t="shared" si="2"/>
        <v>5056.04</v>
      </c>
    </row>
    <row r="21" spans="1:28">
      <c r="A21" s="17">
        <v>19</v>
      </c>
      <c r="B21" s="17">
        <v>746</v>
      </c>
      <c r="C21" s="17" t="s">
        <v>193</v>
      </c>
      <c r="D21" s="17" t="s">
        <v>131</v>
      </c>
      <c r="E21" s="17" t="s">
        <v>191</v>
      </c>
      <c r="F21" s="18">
        <v>17</v>
      </c>
      <c r="G21" s="18">
        <v>22</v>
      </c>
      <c r="H21" s="18">
        <v>15</v>
      </c>
      <c r="I21" s="44">
        <v>17</v>
      </c>
      <c r="J21" s="44">
        <v>47</v>
      </c>
      <c r="K21" s="44">
        <v>53</v>
      </c>
      <c r="L21" s="44">
        <v>2</v>
      </c>
      <c r="M21" s="44">
        <v>3</v>
      </c>
      <c r="N21" s="44">
        <f t="shared" si="0"/>
        <v>64</v>
      </c>
      <c r="O21" s="44">
        <v>1</v>
      </c>
      <c r="P21" s="44">
        <v>2</v>
      </c>
      <c r="Q21" s="44">
        <v>1</v>
      </c>
      <c r="R21" s="44">
        <v>3</v>
      </c>
      <c r="S21" s="44">
        <f t="shared" si="1"/>
        <v>2</v>
      </c>
      <c r="T21" s="33">
        <v>150</v>
      </c>
      <c r="U21" s="18">
        <v>225</v>
      </c>
      <c r="V21" s="18">
        <v>84.5</v>
      </c>
      <c r="W21" s="18">
        <v>169</v>
      </c>
      <c r="X21" s="18">
        <v>922.12</v>
      </c>
      <c r="Y21" s="33">
        <v>1153</v>
      </c>
      <c r="Z21" s="49">
        <v>1235</v>
      </c>
      <c r="AA21" s="49">
        <v>1543.75</v>
      </c>
      <c r="AB21">
        <f t="shared" si="2"/>
        <v>2307.12</v>
      </c>
    </row>
    <row r="22" spans="1:28">
      <c r="A22" s="17">
        <v>20</v>
      </c>
      <c r="B22" s="17">
        <v>515</v>
      </c>
      <c r="C22" s="17" t="s">
        <v>173</v>
      </c>
      <c r="D22" s="17" t="s">
        <v>126</v>
      </c>
      <c r="E22" s="17" t="s">
        <v>171</v>
      </c>
      <c r="F22" s="18">
        <v>17</v>
      </c>
      <c r="G22" s="18">
        <v>23</v>
      </c>
      <c r="H22" s="18">
        <v>75</v>
      </c>
      <c r="I22" s="44">
        <v>82</v>
      </c>
      <c r="J22" s="44">
        <v>63</v>
      </c>
      <c r="K22" s="44">
        <v>73</v>
      </c>
      <c r="L22" s="44">
        <v>2</v>
      </c>
      <c r="M22" s="44">
        <v>3</v>
      </c>
      <c r="N22" s="44">
        <f t="shared" si="0"/>
        <v>140</v>
      </c>
      <c r="O22" s="44">
        <v>1</v>
      </c>
      <c r="P22" s="44">
        <v>2</v>
      </c>
      <c r="Q22" s="44">
        <v>5</v>
      </c>
      <c r="R22" s="44">
        <v>8</v>
      </c>
      <c r="S22" s="44">
        <f t="shared" si="1"/>
        <v>6</v>
      </c>
      <c r="T22" s="18">
        <v>734</v>
      </c>
      <c r="U22" s="18">
        <v>1027.6</v>
      </c>
      <c r="V22" s="18">
        <v>84.5</v>
      </c>
      <c r="W22" s="18">
        <v>169</v>
      </c>
      <c r="X22" s="18">
        <v>411</v>
      </c>
      <c r="Y22" s="18">
        <v>575</v>
      </c>
      <c r="Z22" s="49">
        <v>2730</v>
      </c>
      <c r="AA22" s="49">
        <v>3412.5</v>
      </c>
      <c r="AB22">
        <f t="shared" si="2"/>
        <v>3875</v>
      </c>
    </row>
    <row r="23" spans="1:28">
      <c r="A23" s="17">
        <v>21</v>
      </c>
      <c r="B23" s="17">
        <v>730</v>
      </c>
      <c r="C23" s="17" t="s">
        <v>123</v>
      </c>
      <c r="D23" s="17" t="s">
        <v>117</v>
      </c>
      <c r="E23" s="17" t="s">
        <v>115</v>
      </c>
      <c r="F23" s="18">
        <v>27</v>
      </c>
      <c r="G23" s="18">
        <v>34</v>
      </c>
      <c r="H23" s="18">
        <v>28</v>
      </c>
      <c r="I23" s="44">
        <v>33</v>
      </c>
      <c r="J23" s="44">
        <v>43</v>
      </c>
      <c r="K23" s="44">
        <v>50</v>
      </c>
      <c r="L23" s="44">
        <v>1</v>
      </c>
      <c r="M23" s="44">
        <v>1</v>
      </c>
      <c r="N23" s="44">
        <f t="shared" si="0"/>
        <v>72</v>
      </c>
      <c r="O23" s="44">
        <v>2</v>
      </c>
      <c r="P23" s="44">
        <v>3</v>
      </c>
      <c r="Q23" s="44">
        <v>3</v>
      </c>
      <c r="R23" s="44">
        <v>5</v>
      </c>
      <c r="S23" s="44">
        <f t="shared" si="1"/>
        <v>5</v>
      </c>
      <c r="T23" s="33">
        <v>300</v>
      </c>
      <c r="U23" s="18">
        <v>450</v>
      </c>
      <c r="V23" s="18">
        <v>444.51</v>
      </c>
      <c r="W23" s="18">
        <v>666.8</v>
      </c>
      <c r="X23" s="18">
        <v>657.5</v>
      </c>
      <c r="Y23" s="33">
        <v>822</v>
      </c>
      <c r="Z23" s="49">
        <v>3800</v>
      </c>
      <c r="AA23" s="49">
        <v>4750</v>
      </c>
      <c r="AB23">
        <f t="shared" si="2"/>
        <v>4757.5</v>
      </c>
    </row>
    <row r="24" spans="1:28">
      <c r="A24" s="17">
        <v>22</v>
      </c>
      <c r="B24" s="17">
        <v>308</v>
      </c>
      <c r="C24" s="17" t="s">
        <v>174</v>
      </c>
      <c r="D24" s="17" t="s">
        <v>117</v>
      </c>
      <c r="E24" s="17" t="s">
        <v>171</v>
      </c>
      <c r="F24" s="18">
        <v>27</v>
      </c>
      <c r="G24" s="18">
        <v>34</v>
      </c>
      <c r="H24" s="18">
        <v>28</v>
      </c>
      <c r="I24" s="44">
        <v>33</v>
      </c>
      <c r="J24" s="44">
        <v>31</v>
      </c>
      <c r="K24" s="44">
        <v>35</v>
      </c>
      <c r="L24" s="44">
        <v>1</v>
      </c>
      <c r="M24" s="44">
        <v>1</v>
      </c>
      <c r="N24" s="44">
        <f t="shared" si="0"/>
        <v>60</v>
      </c>
      <c r="O24" s="44">
        <v>1</v>
      </c>
      <c r="P24" s="44">
        <v>2</v>
      </c>
      <c r="Q24" s="44">
        <v>6</v>
      </c>
      <c r="R24" s="44">
        <v>9</v>
      </c>
      <c r="S24" s="44">
        <f t="shared" si="1"/>
        <v>7</v>
      </c>
      <c r="T24" s="18">
        <v>408</v>
      </c>
      <c r="U24" s="18">
        <v>612</v>
      </c>
      <c r="V24" s="18">
        <v>168</v>
      </c>
      <c r="W24" s="18">
        <v>252</v>
      </c>
      <c r="X24" s="18">
        <v>624</v>
      </c>
      <c r="Y24" s="33">
        <v>780</v>
      </c>
      <c r="Z24" s="49">
        <v>4408</v>
      </c>
      <c r="AA24" s="49">
        <v>5510</v>
      </c>
      <c r="AB24">
        <f t="shared" si="2"/>
        <v>5440</v>
      </c>
    </row>
    <row r="25" spans="1:28">
      <c r="A25" s="17">
        <v>23</v>
      </c>
      <c r="B25" s="17">
        <v>517</v>
      </c>
      <c r="C25" s="17" t="s">
        <v>175</v>
      </c>
      <c r="D25" s="17" t="s">
        <v>114</v>
      </c>
      <c r="E25" s="17" t="s">
        <v>171</v>
      </c>
      <c r="F25" s="18">
        <v>27</v>
      </c>
      <c r="G25" s="18">
        <v>35</v>
      </c>
      <c r="H25" s="18">
        <v>53</v>
      </c>
      <c r="I25" s="44">
        <v>60</v>
      </c>
      <c r="J25" s="44">
        <v>41</v>
      </c>
      <c r="K25" s="44">
        <v>47</v>
      </c>
      <c r="L25" s="44">
        <v>1</v>
      </c>
      <c r="M25" s="44">
        <v>1</v>
      </c>
      <c r="N25" s="44">
        <f t="shared" si="0"/>
        <v>95</v>
      </c>
      <c r="O25" s="44">
        <v>1</v>
      </c>
      <c r="P25" s="44">
        <v>2</v>
      </c>
      <c r="Q25" s="44">
        <v>1</v>
      </c>
      <c r="R25" s="44">
        <v>3</v>
      </c>
      <c r="S25" s="44">
        <f t="shared" si="1"/>
        <v>2</v>
      </c>
      <c r="T25" s="18">
        <v>380.1</v>
      </c>
      <c r="U25" s="18">
        <v>570.15</v>
      </c>
      <c r="V25" s="18">
        <v>86</v>
      </c>
      <c r="W25" s="18">
        <v>172</v>
      </c>
      <c r="X25" s="18">
        <v>848.65</v>
      </c>
      <c r="Y25" s="33">
        <v>1061</v>
      </c>
      <c r="Z25" s="49">
        <v>2230</v>
      </c>
      <c r="AA25" s="49">
        <v>2787.5</v>
      </c>
      <c r="AB25">
        <f t="shared" si="2"/>
        <v>3458.75</v>
      </c>
    </row>
    <row r="26" spans="1:28">
      <c r="A26" s="17">
        <v>24</v>
      </c>
      <c r="B26" s="17">
        <v>585</v>
      </c>
      <c r="C26" s="17" t="s">
        <v>124</v>
      </c>
      <c r="D26" s="17" t="s">
        <v>117</v>
      </c>
      <c r="E26" s="17" t="s">
        <v>115</v>
      </c>
      <c r="F26" s="18">
        <v>27</v>
      </c>
      <c r="G26" s="18">
        <v>34</v>
      </c>
      <c r="H26" s="18">
        <v>55</v>
      </c>
      <c r="I26" s="44">
        <v>63</v>
      </c>
      <c r="J26" s="44">
        <v>55</v>
      </c>
      <c r="K26" s="44">
        <v>63</v>
      </c>
      <c r="L26" s="44">
        <v>2</v>
      </c>
      <c r="M26" s="44">
        <v>3</v>
      </c>
      <c r="N26" s="44">
        <f t="shared" si="0"/>
        <v>112</v>
      </c>
      <c r="O26" s="44">
        <v>1</v>
      </c>
      <c r="P26" s="44">
        <v>2</v>
      </c>
      <c r="Q26" s="44">
        <v>11</v>
      </c>
      <c r="R26" s="44">
        <v>17</v>
      </c>
      <c r="S26" s="44">
        <f t="shared" si="1"/>
        <v>12</v>
      </c>
      <c r="T26" s="18">
        <v>1222.9</v>
      </c>
      <c r="U26" s="18">
        <v>1589.77</v>
      </c>
      <c r="V26" s="18">
        <v>168</v>
      </c>
      <c r="W26" s="18">
        <v>252</v>
      </c>
      <c r="X26" s="18">
        <v>682</v>
      </c>
      <c r="Y26" s="33">
        <v>853</v>
      </c>
      <c r="Z26" s="49">
        <v>1823.01</v>
      </c>
      <c r="AA26" s="49">
        <v>2278.76</v>
      </c>
      <c r="AB26">
        <f t="shared" si="2"/>
        <v>3727.91</v>
      </c>
    </row>
    <row r="27" spans="1:28">
      <c r="A27" s="17">
        <v>25</v>
      </c>
      <c r="B27" s="17">
        <v>385</v>
      </c>
      <c r="C27" s="17" t="s">
        <v>194</v>
      </c>
      <c r="D27" s="17" t="s">
        <v>114</v>
      </c>
      <c r="E27" s="17" t="s">
        <v>191</v>
      </c>
      <c r="F27" s="18">
        <v>27</v>
      </c>
      <c r="G27" s="18">
        <v>35</v>
      </c>
      <c r="H27" s="18">
        <v>14</v>
      </c>
      <c r="I27" s="44">
        <v>15</v>
      </c>
      <c r="J27" s="44">
        <v>36</v>
      </c>
      <c r="K27" s="44">
        <v>41</v>
      </c>
      <c r="L27" s="44">
        <v>1</v>
      </c>
      <c r="M27" s="44">
        <v>1</v>
      </c>
      <c r="N27" s="44">
        <f t="shared" si="0"/>
        <v>51</v>
      </c>
      <c r="O27" s="44">
        <v>1</v>
      </c>
      <c r="P27" s="44">
        <v>2</v>
      </c>
      <c r="Q27" s="44">
        <v>11</v>
      </c>
      <c r="R27" s="44">
        <v>17</v>
      </c>
      <c r="S27" s="44">
        <f t="shared" si="1"/>
        <v>12</v>
      </c>
      <c r="T27" s="18">
        <v>168.3</v>
      </c>
      <c r="U27" s="18">
        <v>252.45</v>
      </c>
      <c r="V27" s="18">
        <v>84.5</v>
      </c>
      <c r="W27" s="18">
        <v>169</v>
      </c>
      <c r="X27" s="18">
        <v>446</v>
      </c>
      <c r="Y27" s="18">
        <v>624</v>
      </c>
      <c r="Z27" s="49">
        <v>665</v>
      </c>
      <c r="AA27" s="49">
        <v>931</v>
      </c>
      <c r="AB27">
        <f t="shared" si="2"/>
        <v>1279.3</v>
      </c>
    </row>
    <row r="28" spans="1:28">
      <c r="A28" s="17">
        <v>26</v>
      </c>
      <c r="B28" s="17">
        <v>744</v>
      </c>
      <c r="C28" s="17" t="s">
        <v>176</v>
      </c>
      <c r="D28" s="17" t="s">
        <v>117</v>
      </c>
      <c r="E28" s="17" t="s">
        <v>171</v>
      </c>
      <c r="F28" s="18">
        <v>20</v>
      </c>
      <c r="G28" s="18">
        <v>27</v>
      </c>
      <c r="H28" s="18">
        <v>31</v>
      </c>
      <c r="I28" s="44">
        <v>35</v>
      </c>
      <c r="J28" s="44">
        <v>50</v>
      </c>
      <c r="K28" s="44">
        <v>57</v>
      </c>
      <c r="L28" s="44">
        <v>4</v>
      </c>
      <c r="M28" s="44">
        <v>5</v>
      </c>
      <c r="N28" s="44">
        <f t="shared" si="0"/>
        <v>85</v>
      </c>
      <c r="O28" s="44">
        <v>1</v>
      </c>
      <c r="P28" s="44">
        <v>2</v>
      </c>
      <c r="Q28" s="44">
        <v>6</v>
      </c>
      <c r="R28" s="44">
        <v>9</v>
      </c>
      <c r="S28" s="44">
        <f t="shared" si="1"/>
        <v>7</v>
      </c>
      <c r="T28" s="33">
        <v>300</v>
      </c>
      <c r="U28" s="18">
        <v>450</v>
      </c>
      <c r="V28" s="18">
        <v>168</v>
      </c>
      <c r="W28" s="18">
        <v>252</v>
      </c>
      <c r="X28" s="18">
        <v>240.5</v>
      </c>
      <c r="Y28" s="18">
        <v>337</v>
      </c>
      <c r="Z28" s="49">
        <v>2336.8</v>
      </c>
      <c r="AA28" s="49">
        <v>2921</v>
      </c>
      <c r="AB28">
        <f t="shared" si="2"/>
        <v>2877.3</v>
      </c>
    </row>
    <row r="29" spans="1:28">
      <c r="A29" s="17">
        <v>27</v>
      </c>
      <c r="B29" s="17">
        <v>724</v>
      </c>
      <c r="C29" s="17" t="s">
        <v>155</v>
      </c>
      <c r="D29" s="17" t="s">
        <v>117</v>
      </c>
      <c r="E29" s="17" t="s">
        <v>149</v>
      </c>
      <c r="F29" s="18">
        <v>20</v>
      </c>
      <c r="G29" s="18">
        <v>27</v>
      </c>
      <c r="H29" s="18">
        <v>78</v>
      </c>
      <c r="I29" s="44">
        <v>85</v>
      </c>
      <c r="J29" s="44">
        <v>50</v>
      </c>
      <c r="K29" s="44">
        <v>57</v>
      </c>
      <c r="L29" s="44">
        <v>2</v>
      </c>
      <c r="M29" s="44">
        <v>3</v>
      </c>
      <c r="N29" s="44">
        <f t="shared" si="0"/>
        <v>130</v>
      </c>
      <c r="O29" s="44">
        <v>1</v>
      </c>
      <c r="P29" s="44">
        <v>2</v>
      </c>
      <c r="Q29" s="44">
        <v>8</v>
      </c>
      <c r="R29" s="44">
        <v>12</v>
      </c>
      <c r="S29" s="44">
        <f t="shared" si="1"/>
        <v>9</v>
      </c>
      <c r="T29" s="18">
        <v>366.3</v>
      </c>
      <c r="U29" s="18">
        <v>549.45</v>
      </c>
      <c r="V29" s="18">
        <v>84.5</v>
      </c>
      <c r="W29" s="18">
        <v>169</v>
      </c>
      <c r="X29" s="18">
        <v>910.58</v>
      </c>
      <c r="Y29" s="33">
        <v>1138</v>
      </c>
      <c r="Z29" s="49">
        <v>1565</v>
      </c>
      <c r="AA29" s="49">
        <v>1956.25</v>
      </c>
      <c r="AB29">
        <f t="shared" si="2"/>
        <v>2841.88</v>
      </c>
    </row>
    <row r="30" spans="1:28">
      <c r="A30" s="17">
        <v>28</v>
      </c>
      <c r="B30" s="17">
        <v>391</v>
      </c>
      <c r="C30" s="17" t="s">
        <v>177</v>
      </c>
      <c r="D30" s="17" t="s">
        <v>126</v>
      </c>
      <c r="E30" s="17" t="s">
        <v>171</v>
      </c>
      <c r="F30" s="18">
        <v>17</v>
      </c>
      <c r="G30" s="18">
        <v>23</v>
      </c>
      <c r="H30" s="18">
        <v>65</v>
      </c>
      <c r="I30" s="44">
        <v>75</v>
      </c>
      <c r="J30" s="44">
        <v>74</v>
      </c>
      <c r="K30" s="44">
        <v>84</v>
      </c>
      <c r="L30" s="44">
        <v>1</v>
      </c>
      <c r="M30" s="44">
        <v>1</v>
      </c>
      <c r="N30" s="44">
        <f t="shared" si="0"/>
        <v>140</v>
      </c>
      <c r="O30" s="44">
        <v>1</v>
      </c>
      <c r="P30" s="44">
        <v>2</v>
      </c>
      <c r="Q30" s="44">
        <v>1</v>
      </c>
      <c r="R30" s="44">
        <v>3</v>
      </c>
      <c r="S30" s="44">
        <f t="shared" si="1"/>
        <v>2</v>
      </c>
      <c r="T30" s="33">
        <v>150</v>
      </c>
      <c r="U30" s="18">
        <v>225</v>
      </c>
      <c r="V30" s="18">
        <v>84.5</v>
      </c>
      <c r="W30" s="18">
        <v>169</v>
      </c>
      <c r="X30" s="18">
        <v>1706.58</v>
      </c>
      <c r="Y30" s="18">
        <v>1877</v>
      </c>
      <c r="Z30" s="49">
        <v>380</v>
      </c>
      <c r="AA30" s="49">
        <v>532</v>
      </c>
      <c r="AB30">
        <f t="shared" si="2"/>
        <v>2236.58</v>
      </c>
    </row>
    <row r="31" spans="1:28">
      <c r="A31" s="17">
        <v>29</v>
      </c>
      <c r="B31" s="17">
        <v>709</v>
      </c>
      <c r="C31" s="17" t="s">
        <v>125</v>
      </c>
      <c r="D31" s="17" t="s">
        <v>126</v>
      </c>
      <c r="E31" s="17" t="s">
        <v>115</v>
      </c>
      <c r="F31" s="18">
        <v>17</v>
      </c>
      <c r="G31" s="18">
        <v>23</v>
      </c>
      <c r="H31" s="18">
        <v>19</v>
      </c>
      <c r="I31" s="44">
        <v>22</v>
      </c>
      <c r="J31" s="44">
        <v>53</v>
      </c>
      <c r="K31" s="44">
        <v>61</v>
      </c>
      <c r="L31" s="44">
        <v>2</v>
      </c>
      <c r="M31" s="44">
        <v>3</v>
      </c>
      <c r="N31" s="44">
        <f t="shared" si="0"/>
        <v>74</v>
      </c>
      <c r="O31" s="44">
        <v>1</v>
      </c>
      <c r="P31" s="44">
        <v>2</v>
      </c>
      <c r="Q31" s="44">
        <v>17</v>
      </c>
      <c r="R31" s="44">
        <v>22</v>
      </c>
      <c r="S31" s="44">
        <f t="shared" si="1"/>
        <v>18</v>
      </c>
      <c r="T31" s="18">
        <v>168.3</v>
      </c>
      <c r="U31" s="18">
        <v>252.45</v>
      </c>
      <c r="V31" s="18">
        <v>84.5</v>
      </c>
      <c r="W31" s="18">
        <v>169</v>
      </c>
      <c r="X31" s="18">
        <v>1164</v>
      </c>
      <c r="Y31" s="18">
        <v>1280</v>
      </c>
      <c r="Z31" s="49">
        <v>1455</v>
      </c>
      <c r="AA31" s="49">
        <v>1818.75</v>
      </c>
      <c r="AB31">
        <f t="shared" si="2"/>
        <v>2787.3</v>
      </c>
    </row>
    <row r="32" spans="1:28">
      <c r="A32" s="17">
        <v>30</v>
      </c>
      <c r="B32" s="17">
        <v>355</v>
      </c>
      <c r="C32" s="17" t="s">
        <v>178</v>
      </c>
      <c r="D32" s="17" t="s">
        <v>117</v>
      </c>
      <c r="E32" s="17" t="s">
        <v>171</v>
      </c>
      <c r="F32" s="18">
        <v>20</v>
      </c>
      <c r="G32" s="18">
        <v>27</v>
      </c>
      <c r="H32" s="18">
        <v>42</v>
      </c>
      <c r="I32" s="44">
        <v>49</v>
      </c>
      <c r="J32" s="44">
        <v>61</v>
      </c>
      <c r="K32" s="44">
        <v>71</v>
      </c>
      <c r="L32" s="44">
        <v>1</v>
      </c>
      <c r="M32" s="44">
        <v>1</v>
      </c>
      <c r="N32" s="44">
        <f t="shared" si="0"/>
        <v>104</v>
      </c>
      <c r="O32" s="44">
        <v>4</v>
      </c>
      <c r="P32" s="44">
        <v>6</v>
      </c>
      <c r="Q32" s="44">
        <v>4</v>
      </c>
      <c r="R32" s="44">
        <v>6</v>
      </c>
      <c r="S32" s="44">
        <f t="shared" si="1"/>
        <v>8</v>
      </c>
      <c r="T32" s="33">
        <v>300</v>
      </c>
      <c r="U32" s="18">
        <v>450</v>
      </c>
      <c r="V32" s="18">
        <v>535.01</v>
      </c>
      <c r="W32" s="18">
        <v>642</v>
      </c>
      <c r="X32" s="18">
        <v>408</v>
      </c>
      <c r="Y32" s="18">
        <v>571</v>
      </c>
      <c r="Z32" s="49">
        <v>3969.2</v>
      </c>
      <c r="AA32" s="49">
        <v>4961.5</v>
      </c>
      <c r="AB32">
        <f t="shared" si="2"/>
        <v>4677.2</v>
      </c>
    </row>
    <row r="33" spans="1:28">
      <c r="A33" s="17">
        <v>31</v>
      </c>
      <c r="B33" s="17">
        <v>349</v>
      </c>
      <c r="C33" s="17" t="s">
        <v>179</v>
      </c>
      <c r="D33" s="17" t="s">
        <v>126</v>
      </c>
      <c r="E33" s="17" t="s">
        <v>171</v>
      </c>
      <c r="F33" s="18">
        <v>17</v>
      </c>
      <c r="G33" s="18">
        <v>23</v>
      </c>
      <c r="H33" s="18">
        <v>64</v>
      </c>
      <c r="I33" s="44">
        <v>73</v>
      </c>
      <c r="J33" s="44">
        <v>47</v>
      </c>
      <c r="K33" s="44">
        <v>53</v>
      </c>
      <c r="L33" s="44">
        <v>2</v>
      </c>
      <c r="M33" s="44">
        <v>3</v>
      </c>
      <c r="N33" s="44">
        <f t="shared" si="0"/>
        <v>113</v>
      </c>
      <c r="O33" s="44">
        <v>1</v>
      </c>
      <c r="P33" s="44">
        <v>2</v>
      </c>
      <c r="Q33" s="44">
        <v>11</v>
      </c>
      <c r="R33" s="44">
        <v>17</v>
      </c>
      <c r="S33" s="44">
        <f t="shared" si="1"/>
        <v>12</v>
      </c>
      <c r="T33" s="18">
        <v>396</v>
      </c>
      <c r="U33" s="18">
        <v>594</v>
      </c>
      <c r="V33" s="18">
        <v>540.01</v>
      </c>
      <c r="W33" s="18">
        <v>648</v>
      </c>
      <c r="X33" s="18">
        <v>274</v>
      </c>
      <c r="Y33" s="18">
        <v>384</v>
      </c>
      <c r="Z33" s="49">
        <v>285</v>
      </c>
      <c r="AA33" s="49">
        <v>399</v>
      </c>
      <c r="AB33">
        <f t="shared" si="2"/>
        <v>955</v>
      </c>
    </row>
    <row r="34" spans="1:28">
      <c r="A34" s="17">
        <v>32</v>
      </c>
      <c r="B34" s="17">
        <v>742</v>
      </c>
      <c r="C34" s="17" t="s">
        <v>180</v>
      </c>
      <c r="D34" s="17" t="s">
        <v>117</v>
      </c>
      <c r="E34" s="17" t="s">
        <v>171</v>
      </c>
      <c r="F34" s="18">
        <v>27</v>
      </c>
      <c r="G34" s="18">
        <v>34</v>
      </c>
      <c r="H34" s="18">
        <v>55</v>
      </c>
      <c r="I34" s="44">
        <v>63</v>
      </c>
      <c r="J34" s="44">
        <v>30</v>
      </c>
      <c r="K34" s="44">
        <v>33</v>
      </c>
      <c r="L34" s="44">
        <v>1</v>
      </c>
      <c r="M34" s="44">
        <v>1</v>
      </c>
      <c r="N34" s="44">
        <f t="shared" si="0"/>
        <v>86</v>
      </c>
      <c r="O34" s="44">
        <v>1</v>
      </c>
      <c r="P34" s="44">
        <v>2</v>
      </c>
      <c r="Q34" s="44">
        <v>7</v>
      </c>
      <c r="R34" s="44">
        <v>11</v>
      </c>
      <c r="S34" s="44">
        <f t="shared" si="1"/>
        <v>8</v>
      </c>
      <c r="T34" s="33">
        <v>300</v>
      </c>
      <c r="U34" s="18">
        <v>450</v>
      </c>
      <c r="V34" s="18">
        <v>168</v>
      </c>
      <c r="W34" s="18">
        <v>252</v>
      </c>
      <c r="X34" s="18">
        <v>969.5</v>
      </c>
      <c r="Y34" s="33">
        <v>1212</v>
      </c>
      <c r="Z34" s="49">
        <v>953</v>
      </c>
      <c r="AA34" s="49">
        <v>1334.2</v>
      </c>
      <c r="AB34">
        <f t="shared" si="2"/>
        <v>2222.5</v>
      </c>
    </row>
    <row r="35" spans="1:28">
      <c r="A35" s="17">
        <v>33</v>
      </c>
      <c r="B35" s="17">
        <v>721</v>
      </c>
      <c r="C35" s="17" t="s">
        <v>195</v>
      </c>
      <c r="D35" s="17" t="s">
        <v>131</v>
      </c>
      <c r="E35" s="17" t="s">
        <v>191</v>
      </c>
      <c r="F35" s="18">
        <v>17</v>
      </c>
      <c r="G35" s="18">
        <v>22</v>
      </c>
      <c r="H35" s="18">
        <v>36</v>
      </c>
      <c r="I35" s="44">
        <v>41</v>
      </c>
      <c r="J35" s="44">
        <v>44</v>
      </c>
      <c r="K35" s="44">
        <v>50</v>
      </c>
      <c r="L35" s="44">
        <v>2</v>
      </c>
      <c r="M35" s="44">
        <v>3</v>
      </c>
      <c r="N35" s="44">
        <f t="shared" si="0"/>
        <v>82</v>
      </c>
      <c r="O35" s="44">
        <v>1</v>
      </c>
      <c r="P35" s="44">
        <v>2</v>
      </c>
      <c r="Q35" s="44">
        <v>7</v>
      </c>
      <c r="R35" s="44">
        <v>11</v>
      </c>
      <c r="S35" s="44">
        <f t="shared" si="1"/>
        <v>8</v>
      </c>
      <c r="T35" s="33">
        <v>150</v>
      </c>
      <c r="U35" s="18">
        <v>225</v>
      </c>
      <c r="V35" s="18">
        <v>84.5</v>
      </c>
      <c r="W35" s="18">
        <v>169</v>
      </c>
      <c r="X35" s="18">
        <v>303.5</v>
      </c>
      <c r="Y35" s="18">
        <v>425</v>
      </c>
      <c r="Z35" s="49">
        <v>1140</v>
      </c>
      <c r="AA35" s="49">
        <v>1425</v>
      </c>
      <c r="AB35">
        <f t="shared" si="2"/>
        <v>1593.5</v>
      </c>
    </row>
    <row r="36" spans="1:28">
      <c r="A36" s="17">
        <v>34</v>
      </c>
      <c r="B36" s="17">
        <v>598</v>
      </c>
      <c r="C36" s="17" t="s">
        <v>156</v>
      </c>
      <c r="D36" s="17" t="s">
        <v>126</v>
      </c>
      <c r="E36" s="17" t="s">
        <v>149</v>
      </c>
      <c r="F36" s="18">
        <v>17</v>
      </c>
      <c r="G36" s="18">
        <v>23</v>
      </c>
      <c r="H36" s="18">
        <v>78</v>
      </c>
      <c r="I36" s="44">
        <v>85</v>
      </c>
      <c r="J36" s="44">
        <v>74</v>
      </c>
      <c r="K36" s="44">
        <v>84</v>
      </c>
      <c r="L36" s="44">
        <v>3</v>
      </c>
      <c r="M36" s="44">
        <v>4</v>
      </c>
      <c r="N36" s="44">
        <f t="shared" ref="N36:N67" si="3">H36+J36+L36</f>
        <v>155</v>
      </c>
      <c r="O36" s="44">
        <v>2</v>
      </c>
      <c r="P36" s="44">
        <v>3</v>
      </c>
      <c r="Q36" s="44">
        <v>8</v>
      </c>
      <c r="R36" s="44">
        <v>12</v>
      </c>
      <c r="S36" s="44">
        <f t="shared" ref="S36:S67" si="4">O36+Q36</f>
        <v>10</v>
      </c>
      <c r="T36" s="33">
        <v>150</v>
      </c>
      <c r="U36" s="18">
        <v>225</v>
      </c>
      <c r="V36" s="18">
        <v>84.5</v>
      </c>
      <c r="W36" s="18">
        <v>169</v>
      </c>
      <c r="X36" s="18">
        <v>507</v>
      </c>
      <c r="Y36" s="33">
        <v>634</v>
      </c>
      <c r="Z36" s="49">
        <v>959</v>
      </c>
      <c r="AA36" s="49">
        <v>1342.6</v>
      </c>
      <c r="AB36">
        <f t="shared" ref="AB36:AB67" si="5">Z36+X36+T36</f>
        <v>1616</v>
      </c>
    </row>
    <row r="37" spans="1:28">
      <c r="A37" s="17">
        <v>35</v>
      </c>
      <c r="B37" s="17">
        <v>367</v>
      </c>
      <c r="C37" s="17" t="s">
        <v>209</v>
      </c>
      <c r="D37" s="17" t="s">
        <v>131</v>
      </c>
      <c r="E37" s="17" t="s">
        <v>210</v>
      </c>
      <c r="F37" s="18">
        <v>17</v>
      </c>
      <c r="G37" s="18">
        <v>22</v>
      </c>
      <c r="H37" s="18">
        <v>24</v>
      </c>
      <c r="I37" s="44">
        <v>28</v>
      </c>
      <c r="J37" s="44">
        <v>61</v>
      </c>
      <c r="K37" s="44">
        <v>71</v>
      </c>
      <c r="L37" s="44">
        <v>1</v>
      </c>
      <c r="M37" s="44">
        <v>1</v>
      </c>
      <c r="N37" s="44">
        <f t="shared" si="3"/>
        <v>86</v>
      </c>
      <c r="O37" s="44">
        <v>1</v>
      </c>
      <c r="P37" s="44">
        <v>2</v>
      </c>
      <c r="Q37" s="44">
        <v>9</v>
      </c>
      <c r="R37" s="44">
        <v>14</v>
      </c>
      <c r="S37" s="44">
        <f t="shared" si="4"/>
        <v>10</v>
      </c>
      <c r="T37" s="18">
        <v>132</v>
      </c>
      <c r="U37" s="18">
        <v>198</v>
      </c>
      <c r="V37" s="18">
        <v>84.5</v>
      </c>
      <c r="W37" s="18">
        <v>169</v>
      </c>
      <c r="X37" s="18">
        <v>536</v>
      </c>
      <c r="Y37" s="33">
        <v>670</v>
      </c>
      <c r="Z37" s="49">
        <v>665</v>
      </c>
      <c r="AA37" s="49">
        <v>931</v>
      </c>
      <c r="AB37">
        <f t="shared" si="5"/>
        <v>1333</v>
      </c>
    </row>
    <row r="38" spans="1:28">
      <c r="A38" s="17">
        <v>36</v>
      </c>
      <c r="B38" s="17">
        <v>399</v>
      </c>
      <c r="C38" s="17" t="s">
        <v>157</v>
      </c>
      <c r="D38" s="17" t="s">
        <v>126</v>
      </c>
      <c r="E38" s="17" t="s">
        <v>149</v>
      </c>
      <c r="F38" s="18">
        <v>17</v>
      </c>
      <c r="G38" s="18">
        <v>23</v>
      </c>
      <c r="H38" s="18">
        <v>62</v>
      </c>
      <c r="I38" s="44">
        <v>71</v>
      </c>
      <c r="J38" s="44">
        <v>53</v>
      </c>
      <c r="K38" s="44">
        <v>61</v>
      </c>
      <c r="L38" s="44">
        <v>5</v>
      </c>
      <c r="M38" s="44">
        <v>7</v>
      </c>
      <c r="N38" s="44">
        <f t="shared" si="3"/>
        <v>120</v>
      </c>
      <c r="O38" s="44">
        <v>1</v>
      </c>
      <c r="P38" s="44">
        <v>2</v>
      </c>
      <c r="Q38" s="44">
        <v>10</v>
      </c>
      <c r="R38" s="44">
        <v>15</v>
      </c>
      <c r="S38" s="44">
        <f t="shared" si="4"/>
        <v>11</v>
      </c>
      <c r="T38" s="18">
        <v>396</v>
      </c>
      <c r="U38" s="18">
        <v>594</v>
      </c>
      <c r="V38" s="18">
        <v>84.5</v>
      </c>
      <c r="W38" s="18">
        <v>169</v>
      </c>
      <c r="X38" s="18">
        <v>551</v>
      </c>
      <c r="Y38" s="33">
        <v>689</v>
      </c>
      <c r="Z38" s="49">
        <v>1447</v>
      </c>
      <c r="AA38" s="49">
        <v>1808.75</v>
      </c>
      <c r="AB38">
        <f t="shared" si="5"/>
        <v>2394</v>
      </c>
    </row>
    <row r="39" spans="1:28">
      <c r="A39" s="17">
        <v>37</v>
      </c>
      <c r="B39" s="17">
        <v>379</v>
      </c>
      <c r="C39" s="17" t="s">
        <v>127</v>
      </c>
      <c r="D39" s="17" t="s">
        <v>126</v>
      </c>
      <c r="E39" s="17" t="s">
        <v>115</v>
      </c>
      <c r="F39" s="18">
        <v>17</v>
      </c>
      <c r="G39" s="18">
        <v>23</v>
      </c>
      <c r="H39" s="18">
        <v>30</v>
      </c>
      <c r="I39" s="44">
        <v>35</v>
      </c>
      <c r="J39" s="44">
        <v>47</v>
      </c>
      <c r="K39" s="44">
        <v>53</v>
      </c>
      <c r="L39" s="44">
        <v>2</v>
      </c>
      <c r="M39" s="44">
        <v>3</v>
      </c>
      <c r="N39" s="44">
        <f t="shared" si="3"/>
        <v>79</v>
      </c>
      <c r="O39" s="44">
        <v>1</v>
      </c>
      <c r="P39" s="44">
        <v>2</v>
      </c>
      <c r="Q39" s="44">
        <v>5</v>
      </c>
      <c r="R39" s="44">
        <v>8</v>
      </c>
      <c r="S39" s="44">
        <f t="shared" si="4"/>
        <v>6</v>
      </c>
      <c r="T39" s="18">
        <v>858</v>
      </c>
      <c r="U39" s="18">
        <v>1201.2</v>
      </c>
      <c r="V39" s="18">
        <v>84.5</v>
      </c>
      <c r="W39" s="18">
        <v>169</v>
      </c>
      <c r="X39" s="18">
        <v>441.5</v>
      </c>
      <c r="Y39" s="18">
        <v>618</v>
      </c>
      <c r="Z39" s="49">
        <v>1755</v>
      </c>
      <c r="AA39" s="49">
        <v>2193.75</v>
      </c>
      <c r="AB39">
        <f t="shared" si="5"/>
        <v>3054.5</v>
      </c>
    </row>
    <row r="40" spans="1:28">
      <c r="A40" s="17">
        <v>38</v>
      </c>
      <c r="B40" s="17">
        <v>511</v>
      </c>
      <c r="C40" s="17" t="s">
        <v>181</v>
      </c>
      <c r="D40" s="17" t="s">
        <v>129</v>
      </c>
      <c r="E40" s="17" t="s">
        <v>171</v>
      </c>
      <c r="F40" s="18">
        <v>17</v>
      </c>
      <c r="G40" s="18">
        <v>22</v>
      </c>
      <c r="H40" s="18">
        <v>35</v>
      </c>
      <c r="I40" s="44">
        <v>40</v>
      </c>
      <c r="J40" s="44">
        <v>34</v>
      </c>
      <c r="K40" s="44">
        <v>38</v>
      </c>
      <c r="L40" s="44">
        <v>2</v>
      </c>
      <c r="M40" s="44">
        <v>3</v>
      </c>
      <c r="N40" s="44">
        <f t="shared" si="3"/>
        <v>71</v>
      </c>
      <c r="O40" s="44">
        <v>1</v>
      </c>
      <c r="P40" s="44">
        <v>2</v>
      </c>
      <c r="Q40" s="44">
        <v>7</v>
      </c>
      <c r="R40" s="44">
        <v>11</v>
      </c>
      <c r="S40" s="44">
        <f t="shared" si="4"/>
        <v>8</v>
      </c>
      <c r="T40" s="18">
        <v>257</v>
      </c>
      <c r="U40" s="18">
        <v>385.5</v>
      </c>
      <c r="V40" s="18">
        <v>84.5</v>
      </c>
      <c r="W40" s="18">
        <v>169</v>
      </c>
      <c r="X40" s="18">
        <v>1004.5</v>
      </c>
      <c r="Y40" s="18">
        <v>1105</v>
      </c>
      <c r="Z40" s="49">
        <v>2078.68</v>
      </c>
      <c r="AA40" s="49">
        <v>2598.35</v>
      </c>
      <c r="AB40">
        <f t="shared" si="5"/>
        <v>3340.18</v>
      </c>
    </row>
    <row r="41" spans="1:28">
      <c r="A41" s="17">
        <v>39</v>
      </c>
      <c r="B41" s="17">
        <v>54</v>
      </c>
      <c r="C41" s="17" t="s">
        <v>211</v>
      </c>
      <c r="D41" s="17" t="s">
        <v>126</v>
      </c>
      <c r="E41" s="17" t="s">
        <v>210</v>
      </c>
      <c r="F41" s="18">
        <v>17</v>
      </c>
      <c r="G41" s="18">
        <v>23</v>
      </c>
      <c r="H41" s="18">
        <v>33</v>
      </c>
      <c r="I41" s="44">
        <v>38</v>
      </c>
      <c r="J41" s="44">
        <v>63</v>
      </c>
      <c r="K41" s="44">
        <v>73</v>
      </c>
      <c r="L41" s="44">
        <v>2</v>
      </c>
      <c r="M41" s="44">
        <v>3</v>
      </c>
      <c r="N41" s="44">
        <f t="shared" si="3"/>
        <v>98</v>
      </c>
      <c r="O41" s="44">
        <v>1</v>
      </c>
      <c r="P41" s="44">
        <v>2</v>
      </c>
      <c r="Q41" s="44">
        <v>23</v>
      </c>
      <c r="R41" s="44">
        <v>30</v>
      </c>
      <c r="S41" s="44">
        <f t="shared" si="4"/>
        <v>24</v>
      </c>
      <c r="T41" s="18">
        <v>780</v>
      </c>
      <c r="U41" s="18">
        <v>1092</v>
      </c>
      <c r="V41" s="18">
        <v>84.5</v>
      </c>
      <c r="W41" s="18">
        <v>169</v>
      </c>
      <c r="X41" s="18">
        <v>685</v>
      </c>
      <c r="Y41" s="33">
        <v>856</v>
      </c>
      <c r="Z41" s="49">
        <v>6337</v>
      </c>
      <c r="AA41" s="49">
        <v>6970.7</v>
      </c>
      <c r="AB41">
        <f t="shared" si="5"/>
        <v>7802</v>
      </c>
    </row>
    <row r="42" spans="1:28">
      <c r="A42" s="17">
        <v>40</v>
      </c>
      <c r="B42" s="17">
        <v>52</v>
      </c>
      <c r="C42" s="17" t="s">
        <v>212</v>
      </c>
      <c r="D42" s="17" t="s">
        <v>126</v>
      </c>
      <c r="E42" s="17" t="s">
        <v>210</v>
      </c>
      <c r="F42" s="18">
        <v>17</v>
      </c>
      <c r="G42" s="18">
        <v>23</v>
      </c>
      <c r="H42" s="18">
        <v>35</v>
      </c>
      <c r="I42" s="44">
        <v>40</v>
      </c>
      <c r="J42" s="44">
        <v>36</v>
      </c>
      <c r="K42" s="44">
        <v>41</v>
      </c>
      <c r="L42" s="44">
        <v>2</v>
      </c>
      <c r="M42" s="44">
        <v>3</v>
      </c>
      <c r="N42" s="44">
        <f t="shared" si="3"/>
        <v>73</v>
      </c>
      <c r="O42" s="44">
        <v>1</v>
      </c>
      <c r="P42" s="44">
        <v>2</v>
      </c>
      <c r="Q42" s="44">
        <v>14</v>
      </c>
      <c r="R42" s="44">
        <v>18</v>
      </c>
      <c r="S42" s="44">
        <f t="shared" si="4"/>
        <v>15</v>
      </c>
      <c r="T42" s="18">
        <v>136</v>
      </c>
      <c r="U42" s="18">
        <v>204</v>
      </c>
      <c r="V42" s="18">
        <v>84.5</v>
      </c>
      <c r="W42" s="18">
        <v>169</v>
      </c>
      <c r="X42" s="18">
        <v>935.01</v>
      </c>
      <c r="Y42" s="33">
        <v>1169</v>
      </c>
      <c r="Z42" s="49">
        <v>2573.76</v>
      </c>
      <c r="AA42" s="49">
        <v>3217.2</v>
      </c>
      <c r="AB42">
        <f t="shared" si="5"/>
        <v>3644.77</v>
      </c>
    </row>
    <row r="43" spans="1:28">
      <c r="A43" s="17">
        <v>41</v>
      </c>
      <c r="B43" s="17">
        <v>573</v>
      </c>
      <c r="C43" s="17" t="s">
        <v>158</v>
      </c>
      <c r="D43" s="17" t="s">
        <v>129</v>
      </c>
      <c r="E43" s="17" t="s">
        <v>149</v>
      </c>
      <c r="F43" s="18">
        <v>6</v>
      </c>
      <c r="G43" s="18">
        <v>11</v>
      </c>
      <c r="H43" s="18">
        <v>41</v>
      </c>
      <c r="I43" s="44">
        <v>47</v>
      </c>
      <c r="J43" s="44">
        <v>60</v>
      </c>
      <c r="K43" s="44">
        <v>69</v>
      </c>
      <c r="L43" s="44">
        <v>2</v>
      </c>
      <c r="M43" s="44">
        <v>3</v>
      </c>
      <c r="N43" s="44">
        <f t="shared" si="3"/>
        <v>103</v>
      </c>
      <c r="O43" s="44">
        <v>1</v>
      </c>
      <c r="P43" s="44">
        <v>2</v>
      </c>
      <c r="Q43" s="44">
        <v>2</v>
      </c>
      <c r="R43" s="44">
        <v>4</v>
      </c>
      <c r="S43" s="44">
        <f t="shared" si="4"/>
        <v>3</v>
      </c>
      <c r="T43" s="33">
        <v>150</v>
      </c>
      <c r="U43" s="18">
        <v>225</v>
      </c>
      <c r="V43" s="18">
        <v>84.5</v>
      </c>
      <c r="W43" s="18">
        <v>169</v>
      </c>
      <c r="X43" s="18">
        <v>784.44</v>
      </c>
      <c r="Y43" s="33">
        <v>981</v>
      </c>
      <c r="Z43" s="49">
        <v>389.01</v>
      </c>
      <c r="AA43" s="49">
        <v>544.61</v>
      </c>
      <c r="AB43">
        <f t="shared" si="5"/>
        <v>1323.45</v>
      </c>
    </row>
    <row r="44" spans="1:28">
      <c r="A44" s="17">
        <v>42</v>
      </c>
      <c r="B44" s="17">
        <v>745</v>
      </c>
      <c r="C44" s="17" t="s">
        <v>128</v>
      </c>
      <c r="D44" s="17" t="s">
        <v>129</v>
      </c>
      <c r="E44" s="17" t="s">
        <v>115</v>
      </c>
      <c r="F44" s="18">
        <v>17</v>
      </c>
      <c r="G44" s="18">
        <v>22</v>
      </c>
      <c r="H44" s="18">
        <v>45</v>
      </c>
      <c r="I44" s="44">
        <v>52</v>
      </c>
      <c r="J44" s="44">
        <v>67</v>
      </c>
      <c r="K44" s="44">
        <v>78</v>
      </c>
      <c r="L44" s="44">
        <v>2</v>
      </c>
      <c r="M44" s="44">
        <v>3</v>
      </c>
      <c r="N44" s="44">
        <f t="shared" si="3"/>
        <v>114</v>
      </c>
      <c r="O44" s="44">
        <v>1</v>
      </c>
      <c r="P44" s="44">
        <v>2</v>
      </c>
      <c r="Q44" s="44">
        <v>1</v>
      </c>
      <c r="R44" s="44">
        <v>3</v>
      </c>
      <c r="S44" s="44">
        <f t="shared" si="4"/>
        <v>2</v>
      </c>
      <c r="T44" s="33">
        <v>150</v>
      </c>
      <c r="U44" s="18">
        <v>225</v>
      </c>
      <c r="V44" s="18">
        <v>84.5</v>
      </c>
      <c r="W44" s="18">
        <v>169</v>
      </c>
      <c r="X44" s="18">
        <v>651.5</v>
      </c>
      <c r="Y44" s="33">
        <v>814</v>
      </c>
      <c r="Z44" s="49">
        <v>652</v>
      </c>
      <c r="AA44" s="49">
        <v>912.8</v>
      </c>
      <c r="AB44">
        <f t="shared" si="5"/>
        <v>1453.5</v>
      </c>
    </row>
    <row r="45" spans="1:28">
      <c r="A45" s="17">
        <v>43</v>
      </c>
      <c r="B45" s="17">
        <v>377</v>
      </c>
      <c r="C45" s="17" t="s">
        <v>159</v>
      </c>
      <c r="D45" s="17" t="s">
        <v>126</v>
      </c>
      <c r="E45" s="17" t="s">
        <v>149</v>
      </c>
      <c r="F45" s="18">
        <v>17</v>
      </c>
      <c r="G45" s="18">
        <v>23</v>
      </c>
      <c r="H45" s="18">
        <v>77</v>
      </c>
      <c r="I45" s="44">
        <v>84</v>
      </c>
      <c r="J45" s="44">
        <v>80</v>
      </c>
      <c r="K45" s="44">
        <v>91</v>
      </c>
      <c r="L45" s="44">
        <v>2</v>
      </c>
      <c r="M45" s="44">
        <v>3</v>
      </c>
      <c r="N45" s="44">
        <f t="shared" si="3"/>
        <v>159</v>
      </c>
      <c r="O45" s="44">
        <v>4</v>
      </c>
      <c r="P45" s="44">
        <v>6</v>
      </c>
      <c r="Q45" s="44">
        <v>5</v>
      </c>
      <c r="R45" s="44">
        <v>8</v>
      </c>
      <c r="S45" s="44">
        <f t="shared" si="4"/>
        <v>9</v>
      </c>
      <c r="T45" s="18">
        <v>390</v>
      </c>
      <c r="U45" s="18">
        <v>585</v>
      </c>
      <c r="V45" s="18">
        <v>84.5</v>
      </c>
      <c r="W45" s="18">
        <v>169</v>
      </c>
      <c r="X45" s="18">
        <v>851</v>
      </c>
      <c r="Y45" s="33">
        <v>1064</v>
      </c>
      <c r="Z45" s="49">
        <v>1357</v>
      </c>
      <c r="AA45" s="49">
        <v>1696.25</v>
      </c>
      <c r="AB45">
        <f t="shared" si="5"/>
        <v>2598</v>
      </c>
    </row>
    <row r="46" spans="1:28">
      <c r="A46" s="17">
        <v>44</v>
      </c>
      <c r="B46" s="17">
        <v>743</v>
      </c>
      <c r="C46" s="17" t="s">
        <v>160</v>
      </c>
      <c r="D46" s="17" t="s">
        <v>161</v>
      </c>
      <c r="E46" s="17" t="s">
        <v>149</v>
      </c>
      <c r="F46" s="18">
        <v>6</v>
      </c>
      <c r="G46" s="18">
        <v>9</v>
      </c>
      <c r="H46" s="18">
        <v>36</v>
      </c>
      <c r="I46" s="44">
        <v>41</v>
      </c>
      <c r="J46" s="44">
        <v>27</v>
      </c>
      <c r="K46" s="44">
        <v>29</v>
      </c>
      <c r="L46" s="44">
        <v>3</v>
      </c>
      <c r="M46" s="44">
        <v>4</v>
      </c>
      <c r="N46" s="44">
        <f t="shared" si="3"/>
        <v>66</v>
      </c>
      <c r="O46" s="44">
        <v>1</v>
      </c>
      <c r="P46" s="44">
        <v>2</v>
      </c>
      <c r="Q46" s="44">
        <v>1</v>
      </c>
      <c r="R46" s="44">
        <v>3</v>
      </c>
      <c r="S46" s="44">
        <f t="shared" si="4"/>
        <v>2</v>
      </c>
      <c r="T46" s="18">
        <v>100</v>
      </c>
      <c r="U46" s="18">
        <v>150</v>
      </c>
      <c r="V46" s="18">
        <v>84.5</v>
      </c>
      <c r="W46" s="18">
        <v>169</v>
      </c>
      <c r="X46" s="18">
        <v>545</v>
      </c>
      <c r="Y46" s="33">
        <v>681</v>
      </c>
      <c r="Z46" s="49">
        <v>1720</v>
      </c>
      <c r="AA46" s="49">
        <v>2150</v>
      </c>
      <c r="AB46">
        <f t="shared" si="5"/>
        <v>2365</v>
      </c>
    </row>
    <row r="47" spans="1:28">
      <c r="A47" s="17">
        <v>45</v>
      </c>
      <c r="B47" s="17">
        <v>347</v>
      </c>
      <c r="C47" s="17" t="s">
        <v>130</v>
      </c>
      <c r="D47" s="17" t="s">
        <v>131</v>
      </c>
      <c r="E47" s="17" t="s">
        <v>115</v>
      </c>
      <c r="F47" s="18">
        <v>17</v>
      </c>
      <c r="G47" s="18">
        <v>22</v>
      </c>
      <c r="H47" s="18">
        <v>15</v>
      </c>
      <c r="I47" s="44">
        <v>17</v>
      </c>
      <c r="J47" s="44">
        <v>55</v>
      </c>
      <c r="K47" s="44">
        <v>63</v>
      </c>
      <c r="L47" s="44">
        <v>6</v>
      </c>
      <c r="M47" s="44">
        <v>8</v>
      </c>
      <c r="N47" s="44">
        <f t="shared" si="3"/>
        <v>76</v>
      </c>
      <c r="O47" s="44">
        <v>1</v>
      </c>
      <c r="P47" s="44">
        <v>2</v>
      </c>
      <c r="Q47" s="44">
        <v>6</v>
      </c>
      <c r="R47" s="44">
        <v>9</v>
      </c>
      <c r="S47" s="44">
        <f t="shared" si="4"/>
        <v>7</v>
      </c>
      <c r="T47" s="33">
        <v>150</v>
      </c>
      <c r="U47" s="18">
        <v>225</v>
      </c>
      <c r="V47" s="18">
        <v>84.5</v>
      </c>
      <c r="W47" s="18">
        <v>169</v>
      </c>
      <c r="X47" s="18">
        <v>838.5</v>
      </c>
      <c r="Y47" s="33">
        <v>1048</v>
      </c>
      <c r="Z47" s="49">
        <v>744.9</v>
      </c>
      <c r="AA47" s="49">
        <v>1042.86</v>
      </c>
      <c r="AB47">
        <f t="shared" si="5"/>
        <v>1733.4</v>
      </c>
    </row>
    <row r="48" spans="1:28">
      <c r="A48" s="17">
        <v>46</v>
      </c>
      <c r="B48" s="17">
        <v>717</v>
      </c>
      <c r="C48" s="17" t="s">
        <v>196</v>
      </c>
      <c r="D48" s="17" t="s">
        <v>131</v>
      </c>
      <c r="E48" s="17" t="s">
        <v>191</v>
      </c>
      <c r="F48" s="18">
        <v>6</v>
      </c>
      <c r="G48" s="18">
        <v>11</v>
      </c>
      <c r="H48" s="18">
        <v>23</v>
      </c>
      <c r="I48" s="44">
        <v>27</v>
      </c>
      <c r="J48" s="44">
        <v>29</v>
      </c>
      <c r="K48" s="44">
        <v>32</v>
      </c>
      <c r="L48" s="44">
        <v>1</v>
      </c>
      <c r="M48" s="44">
        <v>1</v>
      </c>
      <c r="N48" s="44">
        <f t="shared" si="3"/>
        <v>53</v>
      </c>
      <c r="O48" s="44">
        <v>1</v>
      </c>
      <c r="P48" s="44">
        <v>2</v>
      </c>
      <c r="Q48" s="44">
        <v>2</v>
      </c>
      <c r="R48" s="44">
        <v>4</v>
      </c>
      <c r="S48" s="44">
        <f t="shared" si="4"/>
        <v>3</v>
      </c>
      <c r="T48" s="33">
        <v>150</v>
      </c>
      <c r="U48" s="18">
        <v>225</v>
      </c>
      <c r="V48" s="18">
        <v>84.5</v>
      </c>
      <c r="W48" s="18">
        <v>169</v>
      </c>
      <c r="X48" s="18">
        <v>832.67</v>
      </c>
      <c r="Y48" s="33">
        <v>1041</v>
      </c>
      <c r="Z48" s="49">
        <v>380</v>
      </c>
      <c r="AA48" s="49">
        <v>530</v>
      </c>
      <c r="AB48">
        <f t="shared" si="5"/>
        <v>1362.67</v>
      </c>
    </row>
    <row r="49" spans="1:28">
      <c r="A49" s="17">
        <v>47</v>
      </c>
      <c r="B49" s="17">
        <v>587</v>
      </c>
      <c r="C49" s="17" t="s">
        <v>213</v>
      </c>
      <c r="D49" s="17" t="s">
        <v>126</v>
      </c>
      <c r="E49" s="17" t="s">
        <v>210</v>
      </c>
      <c r="F49" s="18">
        <v>17</v>
      </c>
      <c r="G49" s="18">
        <v>23</v>
      </c>
      <c r="H49" s="18">
        <v>35</v>
      </c>
      <c r="I49" s="44">
        <v>40</v>
      </c>
      <c r="J49" s="44">
        <v>47</v>
      </c>
      <c r="K49" s="44">
        <v>53</v>
      </c>
      <c r="L49" s="44">
        <v>2</v>
      </c>
      <c r="M49" s="44">
        <v>3</v>
      </c>
      <c r="N49" s="44">
        <f t="shared" si="3"/>
        <v>84</v>
      </c>
      <c r="O49" s="44">
        <v>1</v>
      </c>
      <c r="P49" s="44">
        <v>2</v>
      </c>
      <c r="Q49" s="44">
        <v>15</v>
      </c>
      <c r="R49" s="44">
        <v>20</v>
      </c>
      <c r="S49" s="44">
        <f t="shared" si="4"/>
        <v>16</v>
      </c>
      <c r="T49" s="18">
        <v>2410</v>
      </c>
      <c r="U49" s="18">
        <v>2892</v>
      </c>
      <c r="V49" s="18">
        <v>256.51</v>
      </c>
      <c r="W49" s="18">
        <v>384.8</v>
      </c>
      <c r="X49" s="18">
        <v>753.5</v>
      </c>
      <c r="Y49" s="33">
        <v>942</v>
      </c>
      <c r="Z49" s="49">
        <v>977</v>
      </c>
      <c r="AA49" s="49">
        <v>1367.8</v>
      </c>
      <c r="AB49">
        <f t="shared" si="5"/>
        <v>4140.5</v>
      </c>
    </row>
    <row r="50" spans="1:28">
      <c r="A50" s="17">
        <v>48</v>
      </c>
      <c r="B50" s="17">
        <v>747</v>
      </c>
      <c r="C50" s="17" t="s">
        <v>182</v>
      </c>
      <c r="D50" s="17" t="s">
        <v>161</v>
      </c>
      <c r="E50" s="17" t="s">
        <v>171</v>
      </c>
      <c r="F50" s="18">
        <v>6</v>
      </c>
      <c r="G50" s="18">
        <v>9</v>
      </c>
      <c r="H50" s="18">
        <v>10</v>
      </c>
      <c r="I50" s="44">
        <v>10</v>
      </c>
      <c r="J50" s="44">
        <v>27</v>
      </c>
      <c r="K50" s="44">
        <v>29</v>
      </c>
      <c r="L50" s="44">
        <v>1</v>
      </c>
      <c r="M50" s="44">
        <v>1</v>
      </c>
      <c r="N50" s="44">
        <f t="shared" si="3"/>
        <v>38</v>
      </c>
      <c r="O50" s="44">
        <v>2</v>
      </c>
      <c r="P50" s="44">
        <v>3</v>
      </c>
      <c r="Q50" s="44">
        <v>10</v>
      </c>
      <c r="R50" s="44">
        <v>15</v>
      </c>
      <c r="S50" s="44">
        <f t="shared" si="4"/>
        <v>12</v>
      </c>
      <c r="T50" s="18">
        <v>910.5</v>
      </c>
      <c r="U50" s="18">
        <v>1274.7</v>
      </c>
      <c r="V50" s="18">
        <v>84.5</v>
      </c>
      <c r="W50" s="18">
        <v>169</v>
      </c>
      <c r="X50" s="18">
        <v>508.5</v>
      </c>
      <c r="Y50" s="33">
        <v>636</v>
      </c>
      <c r="Z50" s="49">
        <v>763</v>
      </c>
      <c r="AA50" s="49">
        <v>1068.2</v>
      </c>
      <c r="AB50">
        <f t="shared" si="5"/>
        <v>2182</v>
      </c>
    </row>
    <row r="51" spans="1:28">
      <c r="A51" s="17">
        <v>49</v>
      </c>
      <c r="B51" s="17">
        <v>591</v>
      </c>
      <c r="C51" s="17" t="s">
        <v>197</v>
      </c>
      <c r="D51" s="17" t="s">
        <v>131</v>
      </c>
      <c r="E51" s="17" t="s">
        <v>191</v>
      </c>
      <c r="F51" s="18">
        <v>17</v>
      </c>
      <c r="G51" s="18">
        <v>22</v>
      </c>
      <c r="H51" s="18">
        <v>65</v>
      </c>
      <c r="I51" s="44">
        <v>75</v>
      </c>
      <c r="J51" s="44">
        <v>53</v>
      </c>
      <c r="K51" s="44">
        <v>61</v>
      </c>
      <c r="L51" s="44">
        <v>2</v>
      </c>
      <c r="M51" s="44">
        <v>3</v>
      </c>
      <c r="N51" s="44">
        <f t="shared" si="3"/>
        <v>120</v>
      </c>
      <c r="O51" s="44">
        <v>1</v>
      </c>
      <c r="P51" s="44">
        <v>2</v>
      </c>
      <c r="Q51" s="44">
        <v>3</v>
      </c>
      <c r="R51" s="44">
        <v>5</v>
      </c>
      <c r="S51" s="44">
        <f t="shared" si="4"/>
        <v>4</v>
      </c>
      <c r="T51" s="18">
        <v>168.3</v>
      </c>
      <c r="U51" s="18">
        <v>252.45</v>
      </c>
      <c r="V51" s="18">
        <v>84.5</v>
      </c>
      <c r="W51" s="18">
        <v>169</v>
      </c>
      <c r="X51" s="18">
        <v>583.45</v>
      </c>
      <c r="Y51" s="33">
        <v>729</v>
      </c>
      <c r="Z51" s="49">
        <v>1235</v>
      </c>
      <c r="AA51" s="49">
        <v>1543.75</v>
      </c>
      <c r="AB51">
        <f t="shared" si="5"/>
        <v>1986.75</v>
      </c>
    </row>
    <row r="52" spans="1:28">
      <c r="A52" s="17">
        <v>50</v>
      </c>
      <c r="B52" s="17">
        <v>727</v>
      </c>
      <c r="C52" s="17" t="s">
        <v>132</v>
      </c>
      <c r="D52" s="17" t="s">
        <v>129</v>
      </c>
      <c r="E52" s="17" t="s">
        <v>115</v>
      </c>
      <c r="F52" s="18">
        <v>6</v>
      </c>
      <c r="G52" s="18">
        <v>11</v>
      </c>
      <c r="H52" s="18">
        <v>12</v>
      </c>
      <c r="I52" s="44">
        <v>13</v>
      </c>
      <c r="J52" s="44">
        <v>32</v>
      </c>
      <c r="K52" s="44">
        <v>36</v>
      </c>
      <c r="L52" s="44">
        <v>1</v>
      </c>
      <c r="M52" s="44">
        <v>1</v>
      </c>
      <c r="N52" s="44">
        <f t="shared" si="3"/>
        <v>45</v>
      </c>
      <c r="O52" s="44">
        <v>3</v>
      </c>
      <c r="P52" s="44">
        <v>4</v>
      </c>
      <c r="Q52" s="44">
        <v>1</v>
      </c>
      <c r="R52" s="44">
        <v>3</v>
      </c>
      <c r="S52" s="44">
        <f t="shared" si="4"/>
        <v>4</v>
      </c>
      <c r="T52" s="33">
        <v>150</v>
      </c>
      <c r="U52" s="18">
        <v>225</v>
      </c>
      <c r="V52" s="18">
        <v>1339.52</v>
      </c>
      <c r="W52" s="18">
        <v>1540.4</v>
      </c>
      <c r="X52" s="18">
        <v>479.5</v>
      </c>
      <c r="Y52" s="18">
        <v>671</v>
      </c>
      <c r="Z52" s="49">
        <v>1054</v>
      </c>
      <c r="AA52" s="49">
        <v>1317.5</v>
      </c>
      <c r="AB52">
        <f t="shared" si="5"/>
        <v>1683.5</v>
      </c>
    </row>
    <row r="53" spans="1:28">
      <c r="A53" s="17">
        <v>51</v>
      </c>
      <c r="B53" s="17">
        <v>748</v>
      </c>
      <c r="C53" s="17" t="s">
        <v>198</v>
      </c>
      <c r="D53" s="17" t="s">
        <v>135</v>
      </c>
      <c r="E53" s="17" t="s">
        <v>191</v>
      </c>
      <c r="F53" s="18">
        <v>6</v>
      </c>
      <c r="G53" s="18">
        <v>9</v>
      </c>
      <c r="H53" s="18">
        <v>21</v>
      </c>
      <c r="I53" s="44">
        <v>24</v>
      </c>
      <c r="J53" s="44">
        <v>14</v>
      </c>
      <c r="K53" s="44">
        <v>13</v>
      </c>
      <c r="L53" s="44">
        <v>2</v>
      </c>
      <c r="M53" s="44">
        <v>3</v>
      </c>
      <c r="N53" s="44">
        <f t="shared" si="3"/>
        <v>37</v>
      </c>
      <c r="O53" s="44">
        <v>1</v>
      </c>
      <c r="P53" s="44">
        <v>2</v>
      </c>
      <c r="Q53" s="44">
        <v>7</v>
      </c>
      <c r="R53" s="44">
        <v>11</v>
      </c>
      <c r="S53" s="44">
        <f t="shared" si="4"/>
        <v>8</v>
      </c>
      <c r="T53" s="18">
        <v>264</v>
      </c>
      <c r="U53" s="18">
        <v>396</v>
      </c>
      <c r="V53" s="18">
        <v>169</v>
      </c>
      <c r="W53" s="18">
        <v>253.5</v>
      </c>
      <c r="X53" s="18">
        <v>983.54</v>
      </c>
      <c r="Y53" s="33">
        <v>1229</v>
      </c>
      <c r="Z53" s="49">
        <v>752</v>
      </c>
      <c r="AA53" s="49">
        <v>1052.8</v>
      </c>
      <c r="AB53">
        <f t="shared" si="5"/>
        <v>1999.54</v>
      </c>
    </row>
    <row r="54" spans="1:28">
      <c r="A54" s="17">
        <v>52</v>
      </c>
      <c r="B54" s="17">
        <v>584</v>
      </c>
      <c r="C54" s="17" t="s">
        <v>162</v>
      </c>
      <c r="D54" s="17" t="s">
        <v>161</v>
      </c>
      <c r="E54" s="17" t="s">
        <v>149</v>
      </c>
      <c r="F54" s="18">
        <v>6</v>
      </c>
      <c r="G54" s="18">
        <v>9</v>
      </c>
      <c r="H54" s="18">
        <v>11</v>
      </c>
      <c r="I54" s="44">
        <v>12</v>
      </c>
      <c r="J54" s="44">
        <v>39</v>
      </c>
      <c r="K54" s="44">
        <v>45</v>
      </c>
      <c r="L54" s="44">
        <v>3</v>
      </c>
      <c r="M54" s="44">
        <v>4</v>
      </c>
      <c r="N54" s="44">
        <f t="shared" si="3"/>
        <v>53</v>
      </c>
      <c r="O54" s="44">
        <v>1</v>
      </c>
      <c r="P54" s="44">
        <v>2</v>
      </c>
      <c r="Q54" s="44">
        <v>10</v>
      </c>
      <c r="R54" s="44">
        <v>15</v>
      </c>
      <c r="S54" s="44">
        <f t="shared" si="4"/>
        <v>11</v>
      </c>
      <c r="T54" s="18">
        <v>270</v>
      </c>
      <c r="U54" s="18">
        <v>405</v>
      </c>
      <c r="V54" s="18">
        <v>360.01</v>
      </c>
      <c r="W54" s="18">
        <v>540</v>
      </c>
      <c r="X54" s="18">
        <v>732</v>
      </c>
      <c r="Y54" s="33">
        <v>915</v>
      </c>
      <c r="Z54" s="49">
        <v>1556</v>
      </c>
      <c r="AA54" s="49">
        <v>1945</v>
      </c>
      <c r="AB54">
        <f t="shared" si="5"/>
        <v>2558</v>
      </c>
    </row>
    <row r="55" spans="1:28">
      <c r="A55" s="17">
        <v>53</v>
      </c>
      <c r="B55" s="17">
        <v>329</v>
      </c>
      <c r="C55" s="17" t="s">
        <v>214</v>
      </c>
      <c r="D55" s="17" t="s">
        <v>117</v>
      </c>
      <c r="E55" s="17" t="s">
        <v>210</v>
      </c>
      <c r="F55" s="18">
        <v>20</v>
      </c>
      <c r="G55" s="18">
        <v>27</v>
      </c>
      <c r="H55" s="18">
        <v>18</v>
      </c>
      <c r="I55" s="44">
        <v>20</v>
      </c>
      <c r="J55" s="44">
        <v>37</v>
      </c>
      <c r="K55" s="44">
        <v>42</v>
      </c>
      <c r="L55" s="44">
        <v>4</v>
      </c>
      <c r="M55" s="44">
        <v>5</v>
      </c>
      <c r="N55" s="44">
        <f t="shared" si="3"/>
        <v>59</v>
      </c>
      <c r="O55" s="44">
        <v>1</v>
      </c>
      <c r="P55" s="44">
        <v>2</v>
      </c>
      <c r="Q55" s="44">
        <v>26</v>
      </c>
      <c r="R55" s="44">
        <v>34</v>
      </c>
      <c r="S55" s="44">
        <f t="shared" si="4"/>
        <v>27</v>
      </c>
      <c r="T55" s="18">
        <v>600.6</v>
      </c>
      <c r="U55" s="18">
        <v>840.84</v>
      </c>
      <c r="V55" s="18">
        <v>616.8</v>
      </c>
      <c r="W55" s="18">
        <v>740.2</v>
      </c>
      <c r="X55" s="18">
        <v>418.5</v>
      </c>
      <c r="Y55" s="18">
        <v>586</v>
      </c>
      <c r="Z55" s="49">
        <v>3976</v>
      </c>
      <c r="AA55" s="49">
        <v>4970</v>
      </c>
      <c r="AB55">
        <f t="shared" si="5"/>
        <v>4995.1</v>
      </c>
    </row>
    <row r="56" spans="1:28">
      <c r="A56" s="17">
        <v>54</v>
      </c>
      <c r="B56" s="17">
        <v>737</v>
      </c>
      <c r="C56" s="17" t="s">
        <v>163</v>
      </c>
      <c r="D56" s="17" t="s">
        <v>129</v>
      </c>
      <c r="E56" s="17" t="s">
        <v>149</v>
      </c>
      <c r="F56" s="18">
        <v>17</v>
      </c>
      <c r="G56" s="18">
        <v>22</v>
      </c>
      <c r="H56" s="18">
        <v>35</v>
      </c>
      <c r="I56" s="44">
        <v>40</v>
      </c>
      <c r="J56" s="44">
        <v>76</v>
      </c>
      <c r="K56" s="44">
        <v>86</v>
      </c>
      <c r="L56" s="44">
        <v>4</v>
      </c>
      <c r="M56" s="44">
        <v>5</v>
      </c>
      <c r="N56" s="44">
        <f t="shared" si="3"/>
        <v>115</v>
      </c>
      <c r="O56" s="44">
        <v>6</v>
      </c>
      <c r="P56" s="44">
        <v>9</v>
      </c>
      <c r="Q56" s="44">
        <v>6</v>
      </c>
      <c r="R56" s="44">
        <v>9</v>
      </c>
      <c r="S56" s="44">
        <f t="shared" si="4"/>
        <v>12</v>
      </c>
      <c r="T56" s="18">
        <v>198</v>
      </c>
      <c r="U56" s="18">
        <v>297</v>
      </c>
      <c r="V56" s="18">
        <v>86</v>
      </c>
      <c r="W56" s="18">
        <v>172</v>
      </c>
      <c r="X56" s="18">
        <v>306</v>
      </c>
      <c r="Y56" s="18">
        <v>428</v>
      </c>
      <c r="Z56" s="49">
        <v>660.13</v>
      </c>
      <c r="AA56" s="49">
        <v>924.18</v>
      </c>
      <c r="AB56">
        <f t="shared" si="5"/>
        <v>1164.13</v>
      </c>
    </row>
    <row r="57" spans="1:28">
      <c r="A57" s="17">
        <v>55</v>
      </c>
      <c r="B57" s="17">
        <v>754</v>
      </c>
      <c r="C57" s="17" t="s">
        <v>215</v>
      </c>
      <c r="D57" s="17" t="s">
        <v>161</v>
      </c>
      <c r="E57" s="17" t="s">
        <v>210</v>
      </c>
      <c r="F57" s="18">
        <v>12</v>
      </c>
      <c r="G57" s="18">
        <v>15</v>
      </c>
      <c r="H57" s="18">
        <v>9</v>
      </c>
      <c r="I57" s="44">
        <v>9</v>
      </c>
      <c r="J57" s="44">
        <v>20</v>
      </c>
      <c r="K57" s="44">
        <v>20</v>
      </c>
      <c r="L57" s="44">
        <v>1</v>
      </c>
      <c r="M57" s="44">
        <v>1</v>
      </c>
      <c r="N57" s="44">
        <f t="shared" si="3"/>
        <v>30</v>
      </c>
      <c r="O57" s="44">
        <v>1</v>
      </c>
      <c r="P57" s="44">
        <v>2</v>
      </c>
      <c r="Q57" s="44">
        <v>1</v>
      </c>
      <c r="R57" s="44">
        <v>3</v>
      </c>
      <c r="S57" s="44">
        <f t="shared" si="4"/>
        <v>2</v>
      </c>
      <c r="T57" s="18">
        <v>660</v>
      </c>
      <c r="U57" s="18">
        <v>924</v>
      </c>
      <c r="V57" s="18">
        <v>84.5</v>
      </c>
      <c r="W57" s="18">
        <v>169</v>
      </c>
      <c r="X57" s="18">
        <v>28.25</v>
      </c>
      <c r="Y57" s="18">
        <v>57</v>
      </c>
      <c r="Z57" s="49">
        <v>380</v>
      </c>
      <c r="AA57" s="49">
        <v>532</v>
      </c>
      <c r="AB57">
        <f t="shared" si="5"/>
        <v>1068.25</v>
      </c>
    </row>
    <row r="58" spans="1:28">
      <c r="A58" s="17">
        <v>56</v>
      </c>
      <c r="B58" s="17">
        <v>733</v>
      </c>
      <c r="C58" s="17" t="s">
        <v>164</v>
      </c>
      <c r="D58" s="17" t="s">
        <v>161</v>
      </c>
      <c r="E58" s="17" t="s">
        <v>149</v>
      </c>
      <c r="F58" s="18">
        <v>6</v>
      </c>
      <c r="G58" s="18">
        <v>9</v>
      </c>
      <c r="H58" s="18">
        <v>7</v>
      </c>
      <c r="I58" s="44">
        <v>7</v>
      </c>
      <c r="J58" s="44">
        <v>21</v>
      </c>
      <c r="K58" s="44">
        <v>22</v>
      </c>
      <c r="L58" s="44">
        <v>1</v>
      </c>
      <c r="M58" s="44">
        <v>1</v>
      </c>
      <c r="N58" s="44">
        <f t="shared" si="3"/>
        <v>29</v>
      </c>
      <c r="O58" s="44">
        <v>1</v>
      </c>
      <c r="P58" s="44">
        <v>2</v>
      </c>
      <c r="Q58" s="44">
        <v>2</v>
      </c>
      <c r="R58" s="44">
        <v>4</v>
      </c>
      <c r="S58" s="44">
        <f t="shared" si="4"/>
        <v>3</v>
      </c>
      <c r="T58" s="18">
        <v>100</v>
      </c>
      <c r="U58" s="18">
        <v>150</v>
      </c>
      <c r="V58" s="18">
        <v>84.5</v>
      </c>
      <c r="W58" s="18">
        <v>169</v>
      </c>
      <c r="X58" s="18">
        <v>68.5</v>
      </c>
      <c r="Y58" s="18">
        <v>103</v>
      </c>
      <c r="Z58" s="49">
        <v>1101</v>
      </c>
      <c r="AA58" s="49">
        <v>1376.25</v>
      </c>
      <c r="AB58">
        <f t="shared" si="5"/>
        <v>1269.5</v>
      </c>
    </row>
    <row r="59" spans="1:28">
      <c r="A59" s="17">
        <v>57</v>
      </c>
      <c r="B59" s="17">
        <v>704</v>
      </c>
      <c r="C59" s="17" t="s">
        <v>216</v>
      </c>
      <c r="D59" s="17" t="s">
        <v>129</v>
      </c>
      <c r="E59" s="17" t="s">
        <v>210</v>
      </c>
      <c r="F59" s="18">
        <v>17</v>
      </c>
      <c r="G59" s="18">
        <v>22</v>
      </c>
      <c r="H59" s="18">
        <v>20</v>
      </c>
      <c r="I59" s="44">
        <v>23</v>
      </c>
      <c r="J59" s="44">
        <v>31</v>
      </c>
      <c r="K59" s="44">
        <v>35</v>
      </c>
      <c r="L59" s="44">
        <v>2</v>
      </c>
      <c r="M59" s="44">
        <v>3</v>
      </c>
      <c r="N59" s="44">
        <f t="shared" si="3"/>
        <v>53</v>
      </c>
      <c r="O59" s="44">
        <v>3</v>
      </c>
      <c r="P59" s="44">
        <v>4</v>
      </c>
      <c r="Q59" s="44">
        <v>1</v>
      </c>
      <c r="R59" s="44">
        <v>3</v>
      </c>
      <c r="S59" s="44">
        <f t="shared" si="4"/>
        <v>4</v>
      </c>
      <c r="T59" s="18">
        <v>1386</v>
      </c>
      <c r="U59" s="18">
        <v>1801.8</v>
      </c>
      <c r="V59" s="18">
        <v>360.01</v>
      </c>
      <c r="W59" s="18">
        <v>540</v>
      </c>
      <c r="X59" s="18">
        <v>1142.41</v>
      </c>
      <c r="Y59" s="18">
        <v>1257</v>
      </c>
      <c r="Z59" s="49">
        <v>1140</v>
      </c>
      <c r="AA59" s="49">
        <v>1425</v>
      </c>
      <c r="AB59">
        <f t="shared" si="5"/>
        <v>3668.41</v>
      </c>
    </row>
    <row r="60" spans="1:28">
      <c r="A60" s="17">
        <v>58</v>
      </c>
      <c r="B60" s="17">
        <v>371</v>
      </c>
      <c r="C60" s="17" t="s">
        <v>199</v>
      </c>
      <c r="D60" s="17" t="s">
        <v>161</v>
      </c>
      <c r="E60" s="17" t="s">
        <v>191</v>
      </c>
      <c r="F60" s="18">
        <v>6</v>
      </c>
      <c r="G60" s="18">
        <v>9</v>
      </c>
      <c r="H60" s="18">
        <v>11</v>
      </c>
      <c r="I60" s="44">
        <v>12</v>
      </c>
      <c r="J60" s="44">
        <v>24</v>
      </c>
      <c r="K60" s="44">
        <v>26</v>
      </c>
      <c r="L60" s="44">
        <v>1</v>
      </c>
      <c r="M60" s="44">
        <v>1</v>
      </c>
      <c r="N60" s="44">
        <f t="shared" si="3"/>
        <v>36</v>
      </c>
      <c r="O60" s="44">
        <v>1</v>
      </c>
      <c r="P60" s="44">
        <v>2</v>
      </c>
      <c r="Q60" s="44">
        <v>4</v>
      </c>
      <c r="R60" s="44">
        <v>6</v>
      </c>
      <c r="S60" s="44">
        <f t="shared" si="4"/>
        <v>5</v>
      </c>
      <c r="T60" s="18">
        <v>100</v>
      </c>
      <c r="U60" s="18">
        <v>150</v>
      </c>
      <c r="V60" s="18">
        <v>84.5</v>
      </c>
      <c r="W60" s="18">
        <v>169</v>
      </c>
      <c r="X60" s="18">
        <v>488.5</v>
      </c>
      <c r="Y60" s="18">
        <v>684</v>
      </c>
      <c r="Z60" s="49">
        <v>1235</v>
      </c>
      <c r="AA60" s="49">
        <v>1543.75</v>
      </c>
      <c r="AB60">
        <f t="shared" si="5"/>
        <v>1823.5</v>
      </c>
    </row>
    <row r="61" spans="1:28">
      <c r="A61" s="17">
        <v>59</v>
      </c>
      <c r="B61" s="17">
        <v>740</v>
      </c>
      <c r="C61" s="17" t="s">
        <v>165</v>
      </c>
      <c r="D61" s="17" t="s">
        <v>135</v>
      </c>
      <c r="E61" s="17" t="s">
        <v>149</v>
      </c>
      <c r="F61" s="18">
        <v>6</v>
      </c>
      <c r="G61" s="18">
        <v>9</v>
      </c>
      <c r="H61" s="18">
        <v>31</v>
      </c>
      <c r="I61" s="44">
        <v>35</v>
      </c>
      <c r="J61" s="44">
        <v>31</v>
      </c>
      <c r="K61" s="44">
        <v>35</v>
      </c>
      <c r="L61" s="44">
        <v>4</v>
      </c>
      <c r="M61" s="44">
        <v>5</v>
      </c>
      <c r="N61" s="44">
        <f t="shared" si="3"/>
        <v>66</v>
      </c>
      <c r="O61" s="44">
        <v>1</v>
      </c>
      <c r="P61" s="44">
        <v>2</v>
      </c>
      <c r="Q61" s="44">
        <v>2</v>
      </c>
      <c r="R61" s="44">
        <v>4</v>
      </c>
      <c r="S61" s="44">
        <f t="shared" si="4"/>
        <v>3</v>
      </c>
      <c r="T61" s="18">
        <v>198</v>
      </c>
      <c r="U61" s="18">
        <v>297</v>
      </c>
      <c r="V61" s="18">
        <v>1338.04</v>
      </c>
      <c r="W61" s="18">
        <v>1538.7</v>
      </c>
      <c r="X61" s="18">
        <v>756.5</v>
      </c>
      <c r="Y61" s="33">
        <v>946</v>
      </c>
      <c r="Z61" s="49">
        <v>4103</v>
      </c>
      <c r="AA61" s="49">
        <v>5128.75</v>
      </c>
      <c r="AB61">
        <f t="shared" si="5"/>
        <v>5057.5</v>
      </c>
    </row>
    <row r="62" spans="1:28">
      <c r="A62" s="17">
        <v>60</v>
      </c>
      <c r="B62" s="17">
        <v>539</v>
      </c>
      <c r="C62" s="17" t="s">
        <v>200</v>
      </c>
      <c r="D62" s="17" t="s">
        <v>161</v>
      </c>
      <c r="E62" s="17" t="s">
        <v>191</v>
      </c>
      <c r="F62" s="18">
        <v>6</v>
      </c>
      <c r="G62" s="18">
        <v>9</v>
      </c>
      <c r="H62" s="18">
        <v>10</v>
      </c>
      <c r="I62" s="44">
        <v>10</v>
      </c>
      <c r="J62" s="44">
        <v>18</v>
      </c>
      <c r="K62" s="44">
        <v>18</v>
      </c>
      <c r="L62" s="44">
        <v>1</v>
      </c>
      <c r="M62" s="44">
        <v>1</v>
      </c>
      <c r="N62" s="44">
        <f t="shared" si="3"/>
        <v>29</v>
      </c>
      <c r="O62" s="44">
        <v>1</v>
      </c>
      <c r="P62" s="44">
        <v>2</v>
      </c>
      <c r="Q62" s="44">
        <v>4</v>
      </c>
      <c r="R62" s="44">
        <v>6</v>
      </c>
      <c r="S62" s="44">
        <f t="shared" si="4"/>
        <v>5</v>
      </c>
      <c r="T62" s="18">
        <v>264</v>
      </c>
      <c r="U62" s="18">
        <v>396</v>
      </c>
      <c r="V62" s="18">
        <v>84.5</v>
      </c>
      <c r="W62" s="18">
        <v>169</v>
      </c>
      <c r="X62" s="18">
        <v>554</v>
      </c>
      <c r="Y62" s="33">
        <v>693</v>
      </c>
      <c r="Z62" s="49">
        <v>849.72</v>
      </c>
      <c r="AA62" s="49">
        <v>1189.61</v>
      </c>
      <c r="AB62">
        <f t="shared" si="5"/>
        <v>1667.72</v>
      </c>
    </row>
    <row r="63" spans="1:28">
      <c r="A63" s="17">
        <v>61</v>
      </c>
      <c r="B63" s="17">
        <v>339</v>
      </c>
      <c r="C63" s="17" t="s">
        <v>133</v>
      </c>
      <c r="D63" s="17" t="s">
        <v>131</v>
      </c>
      <c r="E63" s="17" t="s">
        <v>115</v>
      </c>
      <c r="F63" s="18">
        <v>17</v>
      </c>
      <c r="G63" s="18">
        <v>22</v>
      </c>
      <c r="H63" s="18">
        <v>12</v>
      </c>
      <c r="I63" s="44">
        <v>13</v>
      </c>
      <c r="J63" s="44">
        <v>29</v>
      </c>
      <c r="K63" s="44">
        <v>32</v>
      </c>
      <c r="L63" s="44">
        <v>3</v>
      </c>
      <c r="M63" s="44">
        <v>4</v>
      </c>
      <c r="N63" s="44">
        <f t="shared" si="3"/>
        <v>44</v>
      </c>
      <c r="O63" s="44">
        <v>1</v>
      </c>
      <c r="P63" s="44">
        <v>2</v>
      </c>
      <c r="Q63" s="44">
        <v>7</v>
      </c>
      <c r="R63" s="44">
        <v>11</v>
      </c>
      <c r="S63" s="44">
        <f t="shared" si="4"/>
        <v>8</v>
      </c>
      <c r="T63" s="33">
        <v>150</v>
      </c>
      <c r="U63" s="18">
        <v>225</v>
      </c>
      <c r="V63" s="18">
        <v>446.01</v>
      </c>
      <c r="W63" s="18">
        <v>669</v>
      </c>
      <c r="X63" s="18">
        <v>1311.99</v>
      </c>
      <c r="Y63" s="18">
        <v>1443</v>
      </c>
      <c r="Z63" s="49">
        <v>2574</v>
      </c>
      <c r="AA63" s="49">
        <v>3217.5</v>
      </c>
      <c r="AB63">
        <f t="shared" si="5"/>
        <v>4035.99</v>
      </c>
    </row>
    <row r="64" spans="1:28">
      <c r="A64" s="17">
        <v>62</v>
      </c>
      <c r="B64" s="17">
        <v>572</v>
      </c>
      <c r="C64" s="17" t="s">
        <v>183</v>
      </c>
      <c r="D64" s="17" t="s">
        <v>126</v>
      </c>
      <c r="E64" s="17" t="s">
        <v>171</v>
      </c>
      <c r="F64" s="18">
        <v>17</v>
      </c>
      <c r="G64" s="18">
        <v>23</v>
      </c>
      <c r="H64" s="18">
        <v>24</v>
      </c>
      <c r="I64" s="44">
        <v>28</v>
      </c>
      <c r="J64" s="44">
        <v>48</v>
      </c>
      <c r="K64" s="44">
        <v>55</v>
      </c>
      <c r="L64" s="44">
        <v>2</v>
      </c>
      <c r="M64" s="44">
        <v>3</v>
      </c>
      <c r="N64" s="44">
        <f t="shared" si="3"/>
        <v>74</v>
      </c>
      <c r="O64" s="44">
        <v>1</v>
      </c>
      <c r="P64" s="44">
        <v>2</v>
      </c>
      <c r="Q64" s="44">
        <v>11</v>
      </c>
      <c r="R64" s="44">
        <v>17</v>
      </c>
      <c r="S64" s="44">
        <f t="shared" si="4"/>
        <v>12</v>
      </c>
      <c r="T64" s="18">
        <v>2100.96</v>
      </c>
      <c r="U64" s="18">
        <v>2521.15</v>
      </c>
      <c r="V64" s="18">
        <v>540.03</v>
      </c>
      <c r="W64" s="18">
        <v>648</v>
      </c>
      <c r="X64" s="18">
        <v>541.72</v>
      </c>
      <c r="Y64" s="33">
        <v>677</v>
      </c>
      <c r="Z64" s="49">
        <v>1277.47</v>
      </c>
      <c r="AA64" s="49">
        <v>1596.84</v>
      </c>
      <c r="AB64">
        <f t="shared" si="5"/>
        <v>3920.15</v>
      </c>
    </row>
    <row r="65" spans="1:28">
      <c r="A65" s="17">
        <v>63</v>
      </c>
      <c r="B65" s="17">
        <v>720</v>
      </c>
      <c r="C65" s="17" t="s">
        <v>201</v>
      </c>
      <c r="D65" s="17" t="s">
        <v>135</v>
      </c>
      <c r="E65" s="17" t="s">
        <v>191</v>
      </c>
      <c r="F65" s="18">
        <v>6</v>
      </c>
      <c r="G65" s="18">
        <v>9</v>
      </c>
      <c r="H65" s="18">
        <v>20</v>
      </c>
      <c r="I65" s="44">
        <v>23</v>
      </c>
      <c r="J65" s="44">
        <v>8</v>
      </c>
      <c r="K65" s="44">
        <v>5</v>
      </c>
      <c r="L65" s="44">
        <v>1</v>
      </c>
      <c r="M65" s="44">
        <v>1</v>
      </c>
      <c r="N65" s="44">
        <f t="shared" si="3"/>
        <v>29</v>
      </c>
      <c r="O65" s="44">
        <v>1</v>
      </c>
      <c r="P65" s="44">
        <v>2</v>
      </c>
      <c r="Q65" s="44">
        <v>1</v>
      </c>
      <c r="R65" s="44">
        <v>3</v>
      </c>
      <c r="S65" s="44">
        <f t="shared" si="4"/>
        <v>2</v>
      </c>
      <c r="T65" s="18">
        <v>284</v>
      </c>
      <c r="U65" s="18">
        <v>426</v>
      </c>
      <c r="V65" s="18">
        <v>84.5</v>
      </c>
      <c r="W65" s="18">
        <v>169</v>
      </c>
      <c r="X65" s="18">
        <v>511.78</v>
      </c>
      <c r="Y65" s="33">
        <v>640</v>
      </c>
      <c r="Z65" s="49">
        <v>1833</v>
      </c>
      <c r="AA65" s="49">
        <v>2291.25</v>
      </c>
      <c r="AB65">
        <f t="shared" si="5"/>
        <v>2628.78</v>
      </c>
    </row>
    <row r="66" spans="1:28">
      <c r="A66" s="17">
        <v>64</v>
      </c>
      <c r="B66" s="17">
        <v>594</v>
      </c>
      <c r="C66" s="17" t="s">
        <v>202</v>
      </c>
      <c r="D66" s="17" t="s">
        <v>135</v>
      </c>
      <c r="E66" s="17" t="s">
        <v>191</v>
      </c>
      <c r="F66" s="18">
        <v>6</v>
      </c>
      <c r="G66" s="18">
        <v>9</v>
      </c>
      <c r="H66" s="18">
        <v>18</v>
      </c>
      <c r="I66" s="44">
        <v>20</v>
      </c>
      <c r="J66" s="44">
        <v>18</v>
      </c>
      <c r="K66" s="44">
        <v>18</v>
      </c>
      <c r="L66" s="44">
        <v>1</v>
      </c>
      <c r="M66" s="44">
        <v>1</v>
      </c>
      <c r="N66" s="44">
        <f t="shared" si="3"/>
        <v>37</v>
      </c>
      <c r="O66" s="44">
        <v>1</v>
      </c>
      <c r="P66" s="44">
        <v>2</v>
      </c>
      <c r="Q66" s="44">
        <v>3</v>
      </c>
      <c r="R66" s="44">
        <v>5</v>
      </c>
      <c r="S66" s="44">
        <f t="shared" si="4"/>
        <v>4</v>
      </c>
      <c r="T66" s="18">
        <v>264</v>
      </c>
      <c r="U66" s="18">
        <v>396</v>
      </c>
      <c r="V66" s="18">
        <v>258.01</v>
      </c>
      <c r="W66" s="18">
        <v>387</v>
      </c>
      <c r="X66" s="18">
        <v>260.5</v>
      </c>
      <c r="Y66" s="18">
        <v>365</v>
      </c>
      <c r="Z66" s="49">
        <v>3040</v>
      </c>
      <c r="AA66" s="49">
        <v>3800</v>
      </c>
      <c r="AB66">
        <f t="shared" si="5"/>
        <v>3564.5</v>
      </c>
    </row>
    <row r="67" spans="1:28">
      <c r="A67" s="17">
        <v>65</v>
      </c>
      <c r="B67" s="17">
        <v>56</v>
      </c>
      <c r="C67" s="17" t="s">
        <v>217</v>
      </c>
      <c r="D67" s="17" t="s">
        <v>161</v>
      </c>
      <c r="E67" s="17" t="s">
        <v>210</v>
      </c>
      <c r="F67" s="18">
        <v>6</v>
      </c>
      <c r="G67" s="18">
        <v>9</v>
      </c>
      <c r="H67" s="18">
        <v>36</v>
      </c>
      <c r="I67" s="44">
        <v>41</v>
      </c>
      <c r="J67" s="44">
        <v>29</v>
      </c>
      <c r="K67" s="44">
        <v>32</v>
      </c>
      <c r="L67" s="44">
        <v>1</v>
      </c>
      <c r="M67" s="44">
        <v>1</v>
      </c>
      <c r="N67" s="44">
        <f t="shared" si="3"/>
        <v>66</v>
      </c>
      <c r="O67" s="44">
        <v>1</v>
      </c>
      <c r="P67" s="44">
        <v>2</v>
      </c>
      <c r="Q67" s="44">
        <v>10</v>
      </c>
      <c r="R67" s="44">
        <v>15</v>
      </c>
      <c r="S67" s="44">
        <f t="shared" si="4"/>
        <v>11</v>
      </c>
      <c r="T67" s="18">
        <v>66</v>
      </c>
      <c r="U67" s="18">
        <v>99</v>
      </c>
      <c r="V67" s="18">
        <v>148.75</v>
      </c>
      <c r="W67" s="18">
        <v>223.1</v>
      </c>
      <c r="X67" s="18">
        <v>204</v>
      </c>
      <c r="Y67" s="18">
        <v>286</v>
      </c>
      <c r="Z67" s="49">
        <v>5719.01</v>
      </c>
      <c r="AA67" s="49">
        <v>6290.91</v>
      </c>
      <c r="AB67">
        <f t="shared" si="5"/>
        <v>5989.01</v>
      </c>
    </row>
    <row r="68" spans="1:28">
      <c r="A68" s="17">
        <v>66</v>
      </c>
      <c r="B68" s="17">
        <v>351</v>
      </c>
      <c r="C68" s="17" t="s">
        <v>218</v>
      </c>
      <c r="D68" s="17" t="s">
        <v>126</v>
      </c>
      <c r="E68" s="17" t="s">
        <v>210</v>
      </c>
      <c r="F68" s="18">
        <v>17</v>
      </c>
      <c r="G68" s="18">
        <v>23</v>
      </c>
      <c r="H68" s="18">
        <v>21</v>
      </c>
      <c r="I68" s="44">
        <v>24</v>
      </c>
      <c r="J68" s="44">
        <v>23</v>
      </c>
      <c r="K68" s="44">
        <v>24</v>
      </c>
      <c r="L68" s="44">
        <v>7</v>
      </c>
      <c r="M68" s="44">
        <v>9</v>
      </c>
      <c r="N68" s="44">
        <f t="shared" ref="N68:N97" si="6">H68+J68+L68</f>
        <v>51</v>
      </c>
      <c r="O68" s="44">
        <v>1</v>
      </c>
      <c r="P68" s="44">
        <v>2</v>
      </c>
      <c r="Q68" s="44">
        <v>4</v>
      </c>
      <c r="R68" s="44">
        <v>6</v>
      </c>
      <c r="S68" s="44">
        <f t="shared" ref="S68:S97" si="7">O68+Q68</f>
        <v>5</v>
      </c>
      <c r="T68" s="33">
        <v>150</v>
      </c>
      <c r="U68" s="18">
        <v>225</v>
      </c>
      <c r="V68" s="18">
        <v>1800.05</v>
      </c>
      <c r="W68" s="18">
        <v>1980.1</v>
      </c>
      <c r="X68" s="18">
        <v>274</v>
      </c>
      <c r="Y68" s="18">
        <v>384</v>
      </c>
      <c r="Z68" s="49">
        <v>374</v>
      </c>
      <c r="AA68" s="49">
        <v>523.6</v>
      </c>
      <c r="AB68">
        <f t="shared" ref="AB68:AB97" si="8">Z68+X68+T68</f>
        <v>798</v>
      </c>
    </row>
    <row r="69" spans="1:28">
      <c r="A69" s="17">
        <v>67</v>
      </c>
      <c r="B69" s="17">
        <v>549</v>
      </c>
      <c r="C69" s="17" t="s">
        <v>203</v>
      </c>
      <c r="D69" s="17" t="s">
        <v>161</v>
      </c>
      <c r="E69" s="17" t="s">
        <v>191</v>
      </c>
      <c r="F69" s="18">
        <v>6</v>
      </c>
      <c r="G69" s="18">
        <v>9</v>
      </c>
      <c r="H69" s="18">
        <v>23</v>
      </c>
      <c r="I69" s="44">
        <v>27</v>
      </c>
      <c r="J69" s="44">
        <v>19</v>
      </c>
      <c r="K69" s="44">
        <v>19</v>
      </c>
      <c r="L69" s="44">
        <v>1</v>
      </c>
      <c r="M69" s="44">
        <v>1</v>
      </c>
      <c r="N69" s="44">
        <f t="shared" si="6"/>
        <v>43</v>
      </c>
      <c r="O69" s="44">
        <v>1</v>
      </c>
      <c r="P69" s="44">
        <v>2</v>
      </c>
      <c r="Q69" s="44">
        <v>5</v>
      </c>
      <c r="R69" s="44">
        <v>8</v>
      </c>
      <c r="S69" s="44">
        <f t="shared" si="7"/>
        <v>6</v>
      </c>
      <c r="T69" s="18">
        <v>100</v>
      </c>
      <c r="U69" s="18">
        <v>150</v>
      </c>
      <c r="V69" s="18">
        <v>84.5</v>
      </c>
      <c r="W69" s="18">
        <v>169</v>
      </c>
      <c r="X69" s="18">
        <v>431</v>
      </c>
      <c r="Y69" s="18">
        <v>603</v>
      </c>
      <c r="Z69" s="49">
        <v>2660</v>
      </c>
      <c r="AA69" s="49">
        <v>3325</v>
      </c>
      <c r="AB69">
        <f t="shared" si="8"/>
        <v>3191</v>
      </c>
    </row>
    <row r="70" spans="1:28">
      <c r="A70" s="17">
        <v>68</v>
      </c>
      <c r="B70" s="17">
        <v>545</v>
      </c>
      <c r="C70" s="17" t="s">
        <v>166</v>
      </c>
      <c r="D70" s="17" t="s">
        <v>135</v>
      </c>
      <c r="E70" s="17" t="s">
        <v>149</v>
      </c>
      <c r="F70" s="18">
        <v>6</v>
      </c>
      <c r="G70" s="18">
        <v>9</v>
      </c>
      <c r="H70" s="18">
        <v>41</v>
      </c>
      <c r="I70" s="44">
        <v>47</v>
      </c>
      <c r="J70" s="44">
        <v>25</v>
      </c>
      <c r="K70" s="44">
        <v>27</v>
      </c>
      <c r="L70" s="44">
        <v>1</v>
      </c>
      <c r="M70" s="44">
        <v>1</v>
      </c>
      <c r="N70" s="44">
        <f t="shared" si="6"/>
        <v>67</v>
      </c>
      <c r="O70" s="44">
        <v>2</v>
      </c>
      <c r="P70" s="44">
        <v>3</v>
      </c>
      <c r="Q70" s="44">
        <v>3</v>
      </c>
      <c r="R70" s="44">
        <v>5</v>
      </c>
      <c r="S70" s="44">
        <f t="shared" si="7"/>
        <v>5</v>
      </c>
      <c r="T70" s="18">
        <v>100</v>
      </c>
      <c r="U70" s="18">
        <v>150</v>
      </c>
      <c r="V70" s="18">
        <v>84.5</v>
      </c>
      <c r="W70" s="18">
        <v>169</v>
      </c>
      <c r="X70" s="18">
        <v>140</v>
      </c>
      <c r="Y70" s="18">
        <v>196</v>
      </c>
      <c r="Z70" s="49">
        <v>3828.89</v>
      </c>
      <c r="AA70" s="49">
        <v>4786.11</v>
      </c>
      <c r="AB70">
        <f t="shared" si="8"/>
        <v>4068.89</v>
      </c>
    </row>
    <row r="71" spans="1:28">
      <c r="A71" s="17">
        <v>69</v>
      </c>
      <c r="B71" s="17">
        <v>706</v>
      </c>
      <c r="C71" s="17" t="s">
        <v>219</v>
      </c>
      <c r="D71" s="17" t="s">
        <v>135</v>
      </c>
      <c r="E71" s="17" t="s">
        <v>210</v>
      </c>
      <c r="F71" s="18">
        <v>6</v>
      </c>
      <c r="G71" s="18">
        <v>9</v>
      </c>
      <c r="H71" s="18">
        <v>9</v>
      </c>
      <c r="I71" s="44">
        <v>9</v>
      </c>
      <c r="J71" s="44">
        <v>29</v>
      </c>
      <c r="K71" s="44">
        <v>32</v>
      </c>
      <c r="L71" s="44">
        <v>1</v>
      </c>
      <c r="M71" s="44">
        <v>1</v>
      </c>
      <c r="N71" s="44">
        <f t="shared" si="6"/>
        <v>39</v>
      </c>
      <c r="O71" s="44">
        <v>2</v>
      </c>
      <c r="P71" s="44">
        <v>3</v>
      </c>
      <c r="Q71" s="44">
        <v>9</v>
      </c>
      <c r="R71" s="44">
        <v>14</v>
      </c>
      <c r="S71" s="44">
        <f t="shared" si="7"/>
        <v>11</v>
      </c>
      <c r="T71" s="18">
        <v>198</v>
      </c>
      <c r="U71" s="18">
        <v>297</v>
      </c>
      <c r="V71" s="18">
        <v>84.5</v>
      </c>
      <c r="W71" s="18">
        <v>169</v>
      </c>
      <c r="X71" s="18">
        <v>896.5</v>
      </c>
      <c r="Y71" s="33">
        <v>1121</v>
      </c>
      <c r="Z71" s="49">
        <v>950</v>
      </c>
      <c r="AA71" s="49">
        <v>1330</v>
      </c>
      <c r="AB71">
        <f t="shared" si="8"/>
        <v>2044.5</v>
      </c>
    </row>
    <row r="72" spans="1:28">
      <c r="A72" s="17">
        <v>70</v>
      </c>
      <c r="B72" s="17">
        <v>716</v>
      </c>
      <c r="C72" s="17" t="s">
        <v>204</v>
      </c>
      <c r="D72" s="17" t="s">
        <v>161</v>
      </c>
      <c r="E72" s="17" t="s">
        <v>191</v>
      </c>
      <c r="F72" s="18">
        <v>6</v>
      </c>
      <c r="G72" s="18">
        <v>9</v>
      </c>
      <c r="H72" s="18">
        <v>11</v>
      </c>
      <c r="I72" s="44">
        <v>12</v>
      </c>
      <c r="J72" s="44">
        <v>23</v>
      </c>
      <c r="K72" s="44">
        <v>24</v>
      </c>
      <c r="L72" s="44">
        <v>1</v>
      </c>
      <c r="M72" s="44">
        <v>1</v>
      </c>
      <c r="N72" s="44">
        <f t="shared" si="6"/>
        <v>35</v>
      </c>
      <c r="O72" s="44">
        <v>2</v>
      </c>
      <c r="P72" s="44">
        <v>3</v>
      </c>
      <c r="Q72" s="44">
        <v>3</v>
      </c>
      <c r="R72" s="44">
        <v>5</v>
      </c>
      <c r="S72" s="44">
        <f t="shared" si="7"/>
        <v>5</v>
      </c>
      <c r="T72" s="18">
        <v>528.01</v>
      </c>
      <c r="U72" s="18">
        <v>739.21</v>
      </c>
      <c r="V72" s="18">
        <v>84.5</v>
      </c>
      <c r="W72" s="18">
        <v>169</v>
      </c>
      <c r="X72" s="18">
        <v>239</v>
      </c>
      <c r="Y72" s="18">
        <v>335</v>
      </c>
      <c r="Z72" s="49">
        <v>1850</v>
      </c>
      <c r="AA72" s="49">
        <v>2312.5</v>
      </c>
      <c r="AB72">
        <f t="shared" si="8"/>
        <v>2617.01</v>
      </c>
    </row>
    <row r="73" spans="1:28">
      <c r="A73" s="19">
        <v>71</v>
      </c>
      <c r="B73" s="19">
        <v>752</v>
      </c>
      <c r="C73" s="19" t="s">
        <v>134</v>
      </c>
      <c r="D73" s="19" t="s">
        <v>135</v>
      </c>
      <c r="E73" s="19" t="s">
        <v>115</v>
      </c>
      <c r="F73" s="33">
        <v>6</v>
      </c>
      <c r="G73" s="18">
        <v>9</v>
      </c>
      <c r="H73" s="18">
        <v>9</v>
      </c>
      <c r="I73" s="44">
        <v>9</v>
      </c>
      <c r="J73" s="44">
        <v>16</v>
      </c>
      <c r="K73" s="44">
        <v>15</v>
      </c>
      <c r="L73" s="44">
        <v>1</v>
      </c>
      <c r="M73" s="44">
        <v>1</v>
      </c>
      <c r="N73" s="44">
        <f t="shared" si="6"/>
        <v>26</v>
      </c>
      <c r="O73" s="44">
        <v>1</v>
      </c>
      <c r="P73" s="44">
        <v>2</v>
      </c>
      <c r="Q73" s="44">
        <v>4</v>
      </c>
      <c r="R73" s="44">
        <v>6</v>
      </c>
      <c r="S73" s="44">
        <f t="shared" si="7"/>
        <v>5</v>
      </c>
      <c r="T73" s="18">
        <v>53.35</v>
      </c>
      <c r="U73" s="18">
        <v>80.03</v>
      </c>
      <c r="V73" s="18">
        <v>84.5</v>
      </c>
      <c r="W73" s="18">
        <v>169</v>
      </c>
      <c r="X73" s="18">
        <v>167.5</v>
      </c>
      <c r="Y73" s="18">
        <v>235</v>
      </c>
      <c r="Z73" s="49">
        <v>954</v>
      </c>
      <c r="AA73" s="49">
        <v>1335.6</v>
      </c>
      <c r="AB73">
        <f t="shared" si="8"/>
        <v>1174.85</v>
      </c>
    </row>
    <row r="74" spans="1:28">
      <c r="A74" s="17">
        <v>72</v>
      </c>
      <c r="B74" s="17">
        <v>741</v>
      </c>
      <c r="C74" s="17" t="s">
        <v>136</v>
      </c>
      <c r="D74" s="17" t="s">
        <v>135</v>
      </c>
      <c r="E74" s="17" t="s">
        <v>115</v>
      </c>
      <c r="F74" s="18">
        <v>6</v>
      </c>
      <c r="G74" s="18">
        <v>9</v>
      </c>
      <c r="H74" s="18">
        <v>21</v>
      </c>
      <c r="I74" s="44">
        <v>23</v>
      </c>
      <c r="J74" s="44">
        <v>27</v>
      </c>
      <c r="K74" s="44">
        <v>29</v>
      </c>
      <c r="L74" s="44">
        <v>1</v>
      </c>
      <c r="M74" s="44">
        <v>1</v>
      </c>
      <c r="N74" s="44">
        <f t="shared" si="6"/>
        <v>49</v>
      </c>
      <c r="O74" s="44">
        <v>2</v>
      </c>
      <c r="P74" s="44">
        <v>3</v>
      </c>
      <c r="Q74" s="44">
        <v>2</v>
      </c>
      <c r="R74" s="44">
        <v>4</v>
      </c>
      <c r="S74" s="44">
        <f t="shared" si="7"/>
        <v>4</v>
      </c>
      <c r="T74" s="18">
        <v>100</v>
      </c>
      <c r="U74" s="18">
        <v>150</v>
      </c>
      <c r="V74" s="18">
        <v>84.5</v>
      </c>
      <c r="W74" s="18">
        <v>169</v>
      </c>
      <c r="X74" s="18">
        <v>385</v>
      </c>
      <c r="Y74" s="18">
        <v>539</v>
      </c>
      <c r="Z74" s="49">
        <v>285</v>
      </c>
      <c r="AA74" s="49">
        <v>399</v>
      </c>
      <c r="AB74">
        <f t="shared" si="8"/>
        <v>770</v>
      </c>
    </row>
    <row r="75" spans="1:28">
      <c r="A75" s="17">
        <v>73</v>
      </c>
      <c r="B75" s="17">
        <v>710</v>
      </c>
      <c r="C75" s="17" t="s">
        <v>220</v>
      </c>
      <c r="D75" s="17" t="s">
        <v>135</v>
      </c>
      <c r="E75" s="17" t="s">
        <v>210</v>
      </c>
      <c r="F75" s="18">
        <v>6</v>
      </c>
      <c r="G75" s="18">
        <v>9</v>
      </c>
      <c r="H75" s="18">
        <v>14</v>
      </c>
      <c r="I75" s="44">
        <v>15</v>
      </c>
      <c r="J75" s="44">
        <v>44</v>
      </c>
      <c r="K75" s="44">
        <v>50</v>
      </c>
      <c r="L75" s="44">
        <v>1</v>
      </c>
      <c r="M75" s="44">
        <v>1</v>
      </c>
      <c r="N75" s="44">
        <f t="shared" si="6"/>
        <v>59</v>
      </c>
      <c r="O75" s="44">
        <v>1</v>
      </c>
      <c r="P75" s="44">
        <v>2</v>
      </c>
      <c r="Q75" s="44">
        <v>1</v>
      </c>
      <c r="R75" s="44">
        <v>3</v>
      </c>
      <c r="S75" s="44">
        <f t="shared" si="7"/>
        <v>2</v>
      </c>
      <c r="T75" s="18">
        <v>66</v>
      </c>
      <c r="U75" s="18">
        <v>99</v>
      </c>
      <c r="V75" s="18">
        <v>84.5</v>
      </c>
      <c r="W75" s="18">
        <v>169</v>
      </c>
      <c r="X75" s="18">
        <v>551</v>
      </c>
      <c r="Y75" s="33">
        <v>689</v>
      </c>
      <c r="Z75" s="49">
        <v>1460.34</v>
      </c>
      <c r="AA75" s="49">
        <v>1825.43</v>
      </c>
      <c r="AB75">
        <f t="shared" si="8"/>
        <v>2077.34</v>
      </c>
    </row>
    <row r="76" spans="1:28">
      <c r="A76" s="17">
        <v>74</v>
      </c>
      <c r="B76" s="17">
        <v>732</v>
      </c>
      <c r="C76" s="17" t="s">
        <v>205</v>
      </c>
      <c r="D76" s="17" t="s">
        <v>161</v>
      </c>
      <c r="E76" s="17" t="s">
        <v>191</v>
      </c>
      <c r="F76" s="18">
        <v>6</v>
      </c>
      <c r="G76" s="18">
        <v>9</v>
      </c>
      <c r="H76" s="18">
        <v>16</v>
      </c>
      <c r="I76" s="44">
        <v>18</v>
      </c>
      <c r="J76" s="44">
        <v>44</v>
      </c>
      <c r="K76" s="44">
        <v>50</v>
      </c>
      <c r="L76" s="44">
        <v>1</v>
      </c>
      <c r="M76" s="44">
        <v>1</v>
      </c>
      <c r="N76" s="44">
        <f t="shared" si="6"/>
        <v>61</v>
      </c>
      <c r="O76" s="44">
        <v>1</v>
      </c>
      <c r="P76" s="44">
        <v>2</v>
      </c>
      <c r="Q76" s="44">
        <v>1</v>
      </c>
      <c r="R76" s="44">
        <v>3</v>
      </c>
      <c r="S76" s="44">
        <f t="shared" si="7"/>
        <v>2</v>
      </c>
      <c r="T76" s="18">
        <v>558</v>
      </c>
      <c r="U76" s="18">
        <v>781.2</v>
      </c>
      <c r="V76" s="18">
        <v>952.02</v>
      </c>
      <c r="W76" s="18">
        <v>1142.4</v>
      </c>
      <c r="X76" s="18">
        <v>415.5</v>
      </c>
      <c r="Y76" s="18">
        <v>582</v>
      </c>
      <c r="Z76" s="49">
        <v>3236</v>
      </c>
      <c r="AA76" s="49">
        <v>4045</v>
      </c>
      <c r="AB76">
        <f t="shared" si="8"/>
        <v>4209.5</v>
      </c>
    </row>
    <row r="77" spans="1:28">
      <c r="A77" s="17">
        <v>75</v>
      </c>
      <c r="B77" s="17">
        <v>357</v>
      </c>
      <c r="C77" s="17" t="s">
        <v>137</v>
      </c>
      <c r="D77" s="17" t="s">
        <v>126</v>
      </c>
      <c r="E77" s="17" t="s">
        <v>115</v>
      </c>
      <c r="F77" s="18">
        <v>17</v>
      </c>
      <c r="G77" s="18">
        <v>23</v>
      </c>
      <c r="H77" s="18">
        <v>25</v>
      </c>
      <c r="I77" s="44">
        <v>29</v>
      </c>
      <c r="J77" s="44">
        <v>55</v>
      </c>
      <c r="K77" s="44">
        <v>63</v>
      </c>
      <c r="L77" s="44">
        <v>1</v>
      </c>
      <c r="M77" s="44">
        <v>1</v>
      </c>
      <c r="N77" s="44">
        <f t="shared" si="6"/>
        <v>81</v>
      </c>
      <c r="O77" s="44">
        <v>1</v>
      </c>
      <c r="P77" s="44">
        <v>2</v>
      </c>
      <c r="Q77" s="44">
        <v>17</v>
      </c>
      <c r="R77" s="44">
        <v>22</v>
      </c>
      <c r="S77" s="44">
        <f t="shared" si="7"/>
        <v>18</v>
      </c>
      <c r="T77" s="18">
        <v>432.3</v>
      </c>
      <c r="U77" s="18">
        <v>648.45</v>
      </c>
      <c r="V77" s="18">
        <v>84.5</v>
      </c>
      <c r="W77" s="18">
        <v>169</v>
      </c>
      <c r="X77" s="18">
        <v>703.7</v>
      </c>
      <c r="Y77" s="33">
        <v>880</v>
      </c>
      <c r="Z77" s="49">
        <v>1235</v>
      </c>
      <c r="AA77" s="49">
        <v>1543.75</v>
      </c>
      <c r="AB77">
        <f t="shared" si="8"/>
        <v>2371</v>
      </c>
    </row>
    <row r="78" spans="1:28">
      <c r="A78" s="17">
        <v>76</v>
      </c>
      <c r="B78" s="17">
        <v>570</v>
      </c>
      <c r="C78" s="17" t="s">
        <v>138</v>
      </c>
      <c r="D78" s="17" t="s">
        <v>129</v>
      </c>
      <c r="E78" s="17" t="s">
        <v>115</v>
      </c>
      <c r="F78" s="18">
        <v>6</v>
      </c>
      <c r="G78" s="18">
        <v>11</v>
      </c>
      <c r="H78" s="18">
        <v>15</v>
      </c>
      <c r="I78" s="44">
        <v>17</v>
      </c>
      <c r="J78" s="44">
        <v>45</v>
      </c>
      <c r="K78" s="44">
        <v>51</v>
      </c>
      <c r="L78" s="44">
        <v>2</v>
      </c>
      <c r="M78" s="44">
        <v>3</v>
      </c>
      <c r="N78" s="44">
        <f t="shared" si="6"/>
        <v>62</v>
      </c>
      <c r="O78" s="44">
        <v>1</v>
      </c>
      <c r="P78" s="44">
        <v>2</v>
      </c>
      <c r="Q78" s="44">
        <v>4</v>
      </c>
      <c r="R78" s="44">
        <v>6</v>
      </c>
      <c r="S78" s="44">
        <f t="shared" si="7"/>
        <v>5</v>
      </c>
      <c r="T78" s="33">
        <v>150</v>
      </c>
      <c r="U78" s="18">
        <v>225</v>
      </c>
      <c r="V78" s="18">
        <v>84.5</v>
      </c>
      <c r="W78" s="18">
        <v>169</v>
      </c>
      <c r="X78" s="18">
        <v>240.5</v>
      </c>
      <c r="Y78" s="18">
        <v>337</v>
      </c>
      <c r="Z78" s="49">
        <v>380</v>
      </c>
      <c r="AA78" s="49">
        <v>532</v>
      </c>
      <c r="AB78">
        <f t="shared" si="8"/>
        <v>770.5</v>
      </c>
    </row>
    <row r="79" spans="1:28">
      <c r="A79" s="17">
        <v>77</v>
      </c>
      <c r="B79" s="17">
        <v>738</v>
      </c>
      <c r="C79" s="17" t="s">
        <v>221</v>
      </c>
      <c r="D79" s="17" t="s">
        <v>161</v>
      </c>
      <c r="E79" s="17" t="s">
        <v>210</v>
      </c>
      <c r="F79" s="18">
        <v>6</v>
      </c>
      <c r="G79" s="18">
        <v>9</v>
      </c>
      <c r="H79" s="18">
        <v>28</v>
      </c>
      <c r="I79" s="44">
        <v>33</v>
      </c>
      <c r="J79" s="44">
        <v>48</v>
      </c>
      <c r="K79" s="44">
        <v>55</v>
      </c>
      <c r="L79" s="44">
        <v>1</v>
      </c>
      <c r="M79" s="44">
        <v>1</v>
      </c>
      <c r="N79" s="44">
        <f t="shared" si="6"/>
        <v>77</v>
      </c>
      <c r="O79" s="44">
        <v>1</v>
      </c>
      <c r="P79" s="44">
        <v>2</v>
      </c>
      <c r="Q79" s="44">
        <v>6</v>
      </c>
      <c r="R79" s="44">
        <v>9</v>
      </c>
      <c r="S79" s="44">
        <f t="shared" si="7"/>
        <v>7</v>
      </c>
      <c r="T79" s="18">
        <v>100</v>
      </c>
      <c r="U79" s="18">
        <v>150</v>
      </c>
      <c r="V79" s="18">
        <v>84.5</v>
      </c>
      <c r="W79" s="18">
        <v>169</v>
      </c>
      <c r="X79" s="18">
        <v>543.5</v>
      </c>
      <c r="Y79" s="33">
        <v>679</v>
      </c>
      <c r="Z79" s="49">
        <v>570</v>
      </c>
      <c r="AA79" s="49">
        <v>798</v>
      </c>
      <c r="AB79">
        <f t="shared" si="8"/>
        <v>1213.5</v>
      </c>
    </row>
    <row r="80" spans="1:28">
      <c r="A80" s="17">
        <v>78</v>
      </c>
      <c r="B80" s="17">
        <v>723</v>
      </c>
      <c r="C80" s="17" t="s">
        <v>184</v>
      </c>
      <c r="D80" s="17" t="s">
        <v>135</v>
      </c>
      <c r="E80" s="17" t="s">
        <v>171</v>
      </c>
      <c r="F80" s="18">
        <v>6</v>
      </c>
      <c r="G80" s="18">
        <v>9</v>
      </c>
      <c r="H80" s="18">
        <v>25</v>
      </c>
      <c r="I80" s="44">
        <v>29</v>
      </c>
      <c r="J80" s="44">
        <v>29</v>
      </c>
      <c r="K80" s="44">
        <v>32</v>
      </c>
      <c r="L80" s="44">
        <v>1</v>
      </c>
      <c r="M80" s="44">
        <v>1</v>
      </c>
      <c r="N80" s="44">
        <f t="shared" si="6"/>
        <v>55</v>
      </c>
      <c r="O80" s="44">
        <v>1</v>
      </c>
      <c r="P80" s="44">
        <v>2</v>
      </c>
      <c r="Q80" s="44">
        <v>2</v>
      </c>
      <c r="R80" s="44">
        <v>4</v>
      </c>
      <c r="S80" s="44">
        <f t="shared" si="7"/>
        <v>3</v>
      </c>
      <c r="T80" s="18">
        <v>132</v>
      </c>
      <c r="U80" s="18">
        <v>198</v>
      </c>
      <c r="V80" s="18">
        <v>84.5</v>
      </c>
      <c r="W80" s="18">
        <v>169</v>
      </c>
      <c r="X80" s="18">
        <v>1109.5</v>
      </c>
      <c r="Y80" s="18">
        <v>1220</v>
      </c>
      <c r="Z80" s="49">
        <v>882</v>
      </c>
      <c r="AA80" s="49">
        <v>1234.8</v>
      </c>
      <c r="AB80">
        <f t="shared" si="8"/>
        <v>2123.5</v>
      </c>
    </row>
    <row r="81" spans="1:28">
      <c r="A81" s="17">
        <v>79</v>
      </c>
      <c r="B81" s="17">
        <v>755</v>
      </c>
      <c r="C81" s="17" t="s">
        <v>222</v>
      </c>
      <c r="D81" s="17" t="s">
        <v>135</v>
      </c>
      <c r="E81" s="17" t="s">
        <v>210</v>
      </c>
      <c r="F81" s="18">
        <v>6</v>
      </c>
      <c r="G81" s="18">
        <v>9</v>
      </c>
      <c r="H81" s="18">
        <v>9</v>
      </c>
      <c r="I81" s="44">
        <v>9</v>
      </c>
      <c r="J81" s="44">
        <v>11</v>
      </c>
      <c r="K81" s="44">
        <v>9</v>
      </c>
      <c r="L81" s="44">
        <v>1</v>
      </c>
      <c r="M81" s="44">
        <v>1</v>
      </c>
      <c r="N81" s="44">
        <f t="shared" si="6"/>
        <v>21</v>
      </c>
      <c r="O81" s="44">
        <v>1</v>
      </c>
      <c r="P81" s="44">
        <v>2</v>
      </c>
      <c r="Q81" s="44">
        <v>1</v>
      </c>
      <c r="R81" s="44">
        <v>3</v>
      </c>
      <c r="S81" s="44">
        <f t="shared" si="7"/>
        <v>2</v>
      </c>
      <c r="T81" s="18">
        <v>132</v>
      </c>
      <c r="U81" s="18">
        <v>198</v>
      </c>
      <c r="V81" s="18">
        <v>84.5</v>
      </c>
      <c r="W81" s="18">
        <v>169</v>
      </c>
      <c r="X81" s="18">
        <v>385</v>
      </c>
      <c r="Y81" s="18">
        <v>539</v>
      </c>
      <c r="Z81" s="49">
        <v>160</v>
      </c>
      <c r="AA81" s="49">
        <v>224</v>
      </c>
      <c r="AB81">
        <f t="shared" si="8"/>
        <v>677</v>
      </c>
    </row>
    <row r="82" s="2" customFormat="1" spans="1:28">
      <c r="A82" s="19">
        <v>80</v>
      </c>
      <c r="B82" s="19">
        <v>753</v>
      </c>
      <c r="C82" s="19" t="s">
        <v>167</v>
      </c>
      <c r="D82" s="19" t="s">
        <v>135</v>
      </c>
      <c r="E82" s="19" t="s">
        <v>149</v>
      </c>
      <c r="F82" s="33">
        <v>6</v>
      </c>
      <c r="G82" s="33">
        <v>9</v>
      </c>
      <c r="H82" s="18">
        <v>9</v>
      </c>
      <c r="I82" s="44">
        <v>9</v>
      </c>
      <c r="J82" s="44">
        <v>11</v>
      </c>
      <c r="K82" s="44">
        <v>9</v>
      </c>
      <c r="L82" s="44">
        <v>1</v>
      </c>
      <c r="M82" s="44">
        <v>1</v>
      </c>
      <c r="N82" s="44">
        <f t="shared" si="6"/>
        <v>21</v>
      </c>
      <c r="O82" s="44">
        <v>1</v>
      </c>
      <c r="P82" s="44">
        <v>2</v>
      </c>
      <c r="Q82" s="44">
        <v>1</v>
      </c>
      <c r="R82" s="44">
        <v>3</v>
      </c>
      <c r="S82" s="44">
        <f t="shared" si="7"/>
        <v>2</v>
      </c>
      <c r="T82" s="18">
        <v>234.3</v>
      </c>
      <c r="U82" s="18">
        <v>351.45</v>
      </c>
      <c r="V82" s="18">
        <v>84.5</v>
      </c>
      <c r="W82" s="18">
        <v>169</v>
      </c>
      <c r="X82" s="18">
        <v>385</v>
      </c>
      <c r="Y82" s="18">
        <v>539</v>
      </c>
      <c r="Z82" s="49">
        <v>380</v>
      </c>
      <c r="AA82" s="49">
        <v>532</v>
      </c>
      <c r="AB82">
        <f t="shared" si="8"/>
        <v>999.3</v>
      </c>
    </row>
    <row r="83" spans="1:28">
      <c r="A83" s="17">
        <v>81</v>
      </c>
      <c r="B83" s="20">
        <v>101453</v>
      </c>
      <c r="C83" s="17" t="s">
        <v>225</v>
      </c>
      <c r="D83" s="17" t="s">
        <v>131</v>
      </c>
      <c r="E83" s="17" t="s">
        <v>226</v>
      </c>
      <c r="F83" s="18">
        <v>6</v>
      </c>
      <c r="G83" s="18">
        <v>11</v>
      </c>
      <c r="H83" s="18">
        <v>15</v>
      </c>
      <c r="I83" s="44">
        <v>17</v>
      </c>
      <c r="J83" s="44">
        <v>29</v>
      </c>
      <c r="K83" s="44">
        <v>32</v>
      </c>
      <c r="L83" s="44">
        <v>2</v>
      </c>
      <c r="M83" s="44">
        <v>3</v>
      </c>
      <c r="N83" s="44">
        <f t="shared" si="6"/>
        <v>46</v>
      </c>
      <c r="O83" s="44">
        <v>1</v>
      </c>
      <c r="P83" s="44">
        <v>2</v>
      </c>
      <c r="Q83" s="44">
        <v>8</v>
      </c>
      <c r="R83" s="44">
        <v>12</v>
      </c>
      <c r="S83" s="44">
        <f t="shared" si="7"/>
        <v>9</v>
      </c>
      <c r="T83" s="18">
        <v>66</v>
      </c>
      <c r="U83" s="18">
        <v>99</v>
      </c>
      <c r="V83" s="18">
        <v>344.01</v>
      </c>
      <c r="W83" s="18">
        <v>516</v>
      </c>
      <c r="X83" s="18">
        <v>689</v>
      </c>
      <c r="Y83" s="33">
        <v>861</v>
      </c>
      <c r="Z83" s="49">
        <v>380</v>
      </c>
      <c r="AA83" s="49">
        <v>532</v>
      </c>
      <c r="AB83">
        <f t="shared" si="8"/>
        <v>1135</v>
      </c>
    </row>
    <row r="84" spans="1:28">
      <c r="A84" s="17">
        <v>82</v>
      </c>
      <c r="B84" s="17">
        <v>718</v>
      </c>
      <c r="C84" s="17" t="s">
        <v>185</v>
      </c>
      <c r="D84" s="17" t="s">
        <v>135</v>
      </c>
      <c r="E84" s="17" t="s">
        <v>171</v>
      </c>
      <c r="F84" s="18">
        <v>6</v>
      </c>
      <c r="G84" s="18">
        <v>9</v>
      </c>
      <c r="H84" s="18">
        <v>12</v>
      </c>
      <c r="I84" s="44">
        <v>13</v>
      </c>
      <c r="J84" s="44">
        <v>23</v>
      </c>
      <c r="K84" s="44">
        <v>24</v>
      </c>
      <c r="L84" s="44">
        <v>1</v>
      </c>
      <c r="M84" s="44">
        <v>1</v>
      </c>
      <c r="N84" s="44">
        <f t="shared" si="6"/>
        <v>36</v>
      </c>
      <c r="O84" s="44">
        <v>1</v>
      </c>
      <c r="P84" s="44">
        <v>2</v>
      </c>
      <c r="Q84" s="44">
        <v>1</v>
      </c>
      <c r="R84" s="44">
        <v>3</v>
      </c>
      <c r="S84" s="44">
        <f t="shared" si="7"/>
        <v>2</v>
      </c>
      <c r="T84" s="18">
        <v>57.73</v>
      </c>
      <c r="U84" s="18">
        <v>86.6</v>
      </c>
      <c r="V84" s="18">
        <v>84.5</v>
      </c>
      <c r="W84" s="18">
        <v>169</v>
      </c>
      <c r="X84" s="18">
        <v>134</v>
      </c>
      <c r="Y84" s="18">
        <v>188</v>
      </c>
      <c r="Z84" s="49">
        <v>1048</v>
      </c>
      <c r="AA84" s="49">
        <v>1310</v>
      </c>
      <c r="AB84">
        <f t="shared" si="8"/>
        <v>1239.73</v>
      </c>
    </row>
    <row r="85" spans="1:28">
      <c r="A85" s="17">
        <v>83</v>
      </c>
      <c r="B85" s="17">
        <v>713</v>
      </c>
      <c r="C85" s="17" t="s">
        <v>223</v>
      </c>
      <c r="D85" s="17" t="s">
        <v>135</v>
      </c>
      <c r="E85" s="17" t="s">
        <v>210</v>
      </c>
      <c r="F85" s="18">
        <v>6</v>
      </c>
      <c r="G85" s="18">
        <v>9</v>
      </c>
      <c r="H85" s="18">
        <v>14</v>
      </c>
      <c r="I85" s="44">
        <v>15</v>
      </c>
      <c r="J85" s="44">
        <v>20</v>
      </c>
      <c r="K85" s="44">
        <v>20</v>
      </c>
      <c r="L85" s="44">
        <v>1</v>
      </c>
      <c r="M85" s="44">
        <v>1</v>
      </c>
      <c r="N85" s="44">
        <f t="shared" si="6"/>
        <v>35</v>
      </c>
      <c r="O85" s="44">
        <v>1</v>
      </c>
      <c r="P85" s="44">
        <v>2</v>
      </c>
      <c r="Q85" s="44">
        <v>1</v>
      </c>
      <c r="R85" s="44">
        <v>3</v>
      </c>
      <c r="S85" s="44">
        <f t="shared" si="7"/>
        <v>2</v>
      </c>
      <c r="T85" s="18">
        <v>78</v>
      </c>
      <c r="U85" s="18">
        <v>117</v>
      </c>
      <c r="V85" s="18">
        <v>84.5</v>
      </c>
      <c r="W85" s="18">
        <v>169</v>
      </c>
      <c r="X85" s="18">
        <v>884.36</v>
      </c>
      <c r="Y85" s="33">
        <v>1105</v>
      </c>
      <c r="Z85" s="49">
        <v>1239</v>
      </c>
      <c r="AA85" s="49">
        <v>1548.75</v>
      </c>
      <c r="AB85">
        <f t="shared" si="8"/>
        <v>2201.36</v>
      </c>
    </row>
    <row r="86" spans="1:28">
      <c r="A86" s="17">
        <v>84</v>
      </c>
      <c r="B86" s="17">
        <v>311</v>
      </c>
      <c r="C86" s="17" t="s">
        <v>139</v>
      </c>
      <c r="D86" s="17" t="s">
        <v>129</v>
      </c>
      <c r="E86" s="17" t="s">
        <v>115</v>
      </c>
      <c r="F86" s="18">
        <v>24</v>
      </c>
      <c r="G86" s="18">
        <v>29</v>
      </c>
      <c r="H86" s="18">
        <v>15</v>
      </c>
      <c r="I86" s="44">
        <v>17</v>
      </c>
      <c r="J86" s="44">
        <v>6</v>
      </c>
      <c r="K86" s="44">
        <v>3</v>
      </c>
      <c r="L86" s="44">
        <v>2</v>
      </c>
      <c r="M86" s="44">
        <v>3</v>
      </c>
      <c r="N86" s="44">
        <f t="shared" si="6"/>
        <v>23</v>
      </c>
      <c r="O86" s="44">
        <v>1</v>
      </c>
      <c r="P86" s="44">
        <v>2</v>
      </c>
      <c r="Q86" s="44">
        <v>3</v>
      </c>
      <c r="R86" s="44">
        <v>5</v>
      </c>
      <c r="S86" s="44">
        <f t="shared" si="7"/>
        <v>4</v>
      </c>
      <c r="T86" s="33">
        <v>150</v>
      </c>
      <c r="U86" s="18">
        <v>225</v>
      </c>
      <c r="V86" s="18">
        <v>84.5</v>
      </c>
      <c r="W86" s="18">
        <v>169</v>
      </c>
      <c r="X86" s="18">
        <v>620.92</v>
      </c>
      <c r="Y86" s="33">
        <v>776</v>
      </c>
      <c r="Z86" s="49">
        <v>3551</v>
      </c>
      <c r="AA86" s="49">
        <v>4438.75</v>
      </c>
      <c r="AB86">
        <f t="shared" si="8"/>
        <v>4321.92</v>
      </c>
    </row>
    <row r="87" spans="1:28">
      <c r="A87" s="17">
        <v>85</v>
      </c>
      <c r="B87" s="20">
        <v>102565</v>
      </c>
      <c r="C87" s="17" t="s">
        <v>140</v>
      </c>
      <c r="D87" s="17" t="s">
        <v>131</v>
      </c>
      <c r="E87" s="17" t="s">
        <v>115</v>
      </c>
      <c r="F87" s="18">
        <v>6</v>
      </c>
      <c r="G87" s="18">
        <v>11</v>
      </c>
      <c r="H87" s="18">
        <v>15</v>
      </c>
      <c r="I87" s="44">
        <v>17</v>
      </c>
      <c r="J87" s="44">
        <v>29</v>
      </c>
      <c r="K87" s="44">
        <v>32</v>
      </c>
      <c r="L87" s="44">
        <v>2</v>
      </c>
      <c r="M87" s="44">
        <v>3</v>
      </c>
      <c r="N87" s="44">
        <f t="shared" si="6"/>
        <v>46</v>
      </c>
      <c r="O87" s="44">
        <v>1</v>
      </c>
      <c r="P87" s="44">
        <v>2</v>
      </c>
      <c r="Q87" s="44">
        <v>3</v>
      </c>
      <c r="R87" s="44">
        <v>5</v>
      </c>
      <c r="S87" s="44">
        <f t="shared" si="7"/>
        <v>4</v>
      </c>
      <c r="T87" s="18">
        <v>632.3</v>
      </c>
      <c r="U87" s="18">
        <v>885.22</v>
      </c>
      <c r="V87" s="18">
        <v>84.5</v>
      </c>
      <c r="W87" s="18">
        <v>169</v>
      </c>
      <c r="X87" s="18">
        <v>689</v>
      </c>
      <c r="Y87" s="33">
        <v>861</v>
      </c>
      <c r="Z87" s="49">
        <v>380</v>
      </c>
      <c r="AA87" s="49">
        <v>532</v>
      </c>
      <c r="AB87">
        <f t="shared" si="8"/>
        <v>1701.3</v>
      </c>
    </row>
    <row r="88" spans="1:28">
      <c r="A88" s="17">
        <v>86</v>
      </c>
      <c r="B88" s="20">
        <v>102564</v>
      </c>
      <c r="C88" s="17" t="s">
        <v>227</v>
      </c>
      <c r="D88" s="17" t="s">
        <v>135</v>
      </c>
      <c r="E88" s="17" t="s">
        <v>226</v>
      </c>
      <c r="F88" s="18">
        <v>6</v>
      </c>
      <c r="G88" s="18">
        <v>9</v>
      </c>
      <c r="H88" s="18">
        <v>9</v>
      </c>
      <c r="I88" s="44">
        <v>9</v>
      </c>
      <c r="J88" s="44">
        <v>16</v>
      </c>
      <c r="K88" s="44">
        <v>15</v>
      </c>
      <c r="L88" s="44">
        <v>1</v>
      </c>
      <c r="M88" s="44">
        <v>1</v>
      </c>
      <c r="N88" s="44">
        <f t="shared" si="6"/>
        <v>26</v>
      </c>
      <c r="O88" s="44">
        <v>1</v>
      </c>
      <c r="P88" s="44">
        <v>2</v>
      </c>
      <c r="Q88" s="44">
        <v>2</v>
      </c>
      <c r="R88" s="44">
        <v>4</v>
      </c>
      <c r="S88" s="44">
        <f t="shared" si="7"/>
        <v>3</v>
      </c>
      <c r="T88" s="18">
        <v>100</v>
      </c>
      <c r="U88" s="18">
        <v>150</v>
      </c>
      <c r="V88" s="18">
        <v>355.01</v>
      </c>
      <c r="W88" s="18">
        <v>532.5</v>
      </c>
      <c r="X88" s="18">
        <v>476</v>
      </c>
      <c r="Y88" s="18">
        <v>666</v>
      </c>
      <c r="Z88" s="49">
        <v>160</v>
      </c>
      <c r="AA88" s="49">
        <v>224</v>
      </c>
      <c r="AB88">
        <f t="shared" si="8"/>
        <v>736</v>
      </c>
    </row>
    <row r="89" spans="1:28">
      <c r="A89" s="17">
        <v>87</v>
      </c>
      <c r="B89" s="20">
        <v>102567</v>
      </c>
      <c r="C89" s="17" t="s">
        <v>206</v>
      </c>
      <c r="D89" s="17" t="s">
        <v>131</v>
      </c>
      <c r="E89" s="17" t="s">
        <v>207</v>
      </c>
      <c r="F89" s="18">
        <v>6</v>
      </c>
      <c r="G89" s="18">
        <v>11</v>
      </c>
      <c r="H89" s="18">
        <v>15</v>
      </c>
      <c r="I89" s="44">
        <v>17</v>
      </c>
      <c r="J89" s="44">
        <v>29</v>
      </c>
      <c r="K89" s="44">
        <v>32</v>
      </c>
      <c r="L89" s="44">
        <v>2</v>
      </c>
      <c r="M89" s="44">
        <v>3</v>
      </c>
      <c r="N89" s="44">
        <f t="shared" si="6"/>
        <v>46</v>
      </c>
      <c r="O89" s="44">
        <v>1</v>
      </c>
      <c r="P89" s="44">
        <v>2</v>
      </c>
      <c r="Q89" s="44">
        <v>3</v>
      </c>
      <c r="R89" s="44">
        <v>5</v>
      </c>
      <c r="S89" s="44">
        <f t="shared" si="7"/>
        <v>4</v>
      </c>
      <c r="T89" s="18">
        <v>564.3</v>
      </c>
      <c r="U89" s="18">
        <v>790.02</v>
      </c>
      <c r="V89" s="18">
        <v>84.5</v>
      </c>
      <c r="W89" s="18">
        <v>169</v>
      </c>
      <c r="X89" s="18">
        <v>689</v>
      </c>
      <c r="Y89" s="33">
        <v>861</v>
      </c>
      <c r="Z89" s="49">
        <v>380</v>
      </c>
      <c r="AA89" s="49">
        <v>532</v>
      </c>
      <c r="AB89">
        <f t="shared" si="8"/>
        <v>1633.3</v>
      </c>
    </row>
    <row r="90" spans="1:28">
      <c r="A90" s="17">
        <v>88</v>
      </c>
      <c r="B90" s="20">
        <v>102935</v>
      </c>
      <c r="C90" s="17" t="s">
        <v>186</v>
      </c>
      <c r="D90" s="17" t="s">
        <v>131</v>
      </c>
      <c r="E90" s="17" t="s">
        <v>171</v>
      </c>
      <c r="F90" s="18">
        <v>6</v>
      </c>
      <c r="G90" s="18">
        <v>11</v>
      </c>
      <c r="H90" s="18">
        <v>15</v>
      </c>
      <c r="I90" s="44">
        <v>17</v>
      </c>
      <c r="J90" s="44">
        <v>29</v>
      </c>
      <c r="K90" s="44">
        <v>32</v>
      </c>
      <c r="L90" s="44">
        <v>2</v>
      </c>
      <c r="M90" s="44">
        <v>3</v>
      </c>
      <c r="N90" s="44">
        <f t="shared" si="6"/>
        <v>46</v>
      </c>
      <c r="O90" s="44">
        <v>1</v>
      </c>
      <c r="P90" s="44">
        <v>2</v>
      </c>
      <c r="Q90" s="44">
        <v>4</v>
      </c>
      <c r="R90" s="44">
        <v>6</v>
      </c>
      <c r="S90" s="44">
        <f t="shared" si="7"/>
        <v>5</v>
      </c>
      <c r="T90" s="18">
        <v>68</v>
      </c>
      <c r="U90" s="18">
        <v>102</v>
      </c>
      <c r="V90" s="18">
        <v>84.5</v>
      </c>
      <c r="W90" s="18">
        <v>169</v>
      </c>
      <c r="X90" s="18">
        <v>689</v>
      </c>
      <c r="Y90" s="33">
        <v>861</v>
      </c>
      <c r="Z90" s="49">
        <v>380</v>
      </c>
      <c r="AA90" s="49">
        <v>532</v>
      </c>
      <c r="AB90">
        <f t="shared" si="8"/>
        <v>1137</v>
      </c>
    </row>
    <row r="91" spans="1:28">
      <c r="A91" s="17">
        <v>89</v>
      </c>
      <c r="B91" s="20">
        <v>103198</v>
      </c>
      <c r="C91" s="17" t="s">
        <v>141</v>
      </c>
      <c r="D91" s="17" t="s">
        <v>131</v>
      </c>
      <c r="E91" s="17" t="s">
        <v>115</v>
      </c>
      <c r="F91" s="18">
        <v>6</v>
      </c>
      <c r="G91" s="18">
        <v>11</v>
      </c>
      <c r="H91" s="18">
        <v>15</v>
      </c>
      <c r="I91" s="44">
        <v>17</v>
      </c>
      <c r="J91" s="44">
        <v>29</v>
      </c>
      <c r="K91" s="44">
        <v>32</v>
      </c>
      <c r="L91" s="44">
        <v>2</v>
      </c>
      <c r="M91" s="44">
        <v>3</v>
      </c>
      <c r="N91" s="44">
        <f t="shared" si="6"/>
        <v>46</v>
      </c>
      <c r="O91" s="44">
        <v>2</v>
      </c>
      <c r="P91" s="44">
        <v>3</v>
      </c>
      <c r="Q91" s="44">
        <v>5</v>
      </c>
      <c r="R91" s="44">
        <v>8</v>
      </c>
      <c r="S91" s="44">
        <f t="shared" si="7"/>
        <v>7</v>
      </c>
      <c r="T91" s="33">
        <v>150</v>
      </c>
      <c r="U91" s="18">
        <v>225</v>
      </c>
      <c r="V91" s="18">
        <v>1164.51</v>
      </c>
      <c r="W91" s="18">
        <v>1339.2</v>
      </c>
      <c r="X91" s="18">
        <v>689</v>
      </c>
      <c r="Y91" s="33">
        <v>861</v>
      </c>
      <c r="Z91" s="49">
        <v>380</v>
      </c>
      <c r="AA91" s="49">
        <v>532</v>
      </c>
      <c r="AB91">
        <f t="shared" si="8"/>
        <v>1219</v>
      </c>
    </row>
    <row r="92" spans="1:28">
      <c r="A92" s="17">
        <v>90</v>
      </c>
      <c r="B92" s="20">
        <v>103199</v>
      </c>
      <c r="C92" s="17" t="s">
        <v>142</v>
      </c>
      <c r="D92" s="17" t="s">
        <v>131</v>
      </c>
      <c r="E92" s="17" t="s">
        <v>115</v>
      </c>
      <c r="F92" s="18">
        <v>6</v>
      </c>
      <c r="G92" s="18">
        <v>11</v>
      </c>
      <c r="H92" s="18">
        <v>15</v>
      </c>
      <c r="I92" s="44">
        <v>17</v>
      </c>
      <c r="J92" s="44">
        <v>29</v>
      </c>
      <c r="K92" s="44">
        <v>32</v>
      </c>
      <c r="L92" s="44">
        <v>2</v>
      </c>
      <c r="M92" s="44">
        <v>3</v>
      </c>
      <c r="N92" s="44">
        <f t="shared" si="6"/>
        <v>46</v>
      </c>
      <c r="O92" s="44">
        <v>1</v>
      </c>
      <c r="P92" s="44">
        <v>2</v>
      </c>
      <c r="Q92" s="44">
        <v>1</v>
      </c>
      <c r="R92" s="44">
        <v>3</v>
      </c>
      <c r="S92" s="44">
        <f t="shared" si="7"/>
        <v>2</v>
      </c>
      <c r="T92" s="18">
        <v>68</v>
      </c>
      <c r="U92" s="18">
        <v>102</v>
      </c>
      <c r="V92" s="18">
        <v>84.5</v>
      </c>
      <c r="W92" s="18">
        <v>169</v>
      </c>
      <c r="X92" s="18">
        <v>689</v>
      </c>
      <c r="Y92" s="33">
        <v>861</v>
      </c>
      <c r="Z92" s="49">
        <v>380</v>
      </c>
      <c r="AA92" s="49">
        <v>532</v>
      </c>
      <c r="AB92">
        <f t="shared" si="8"/>
        <v>1137</v>
      </c>
    </row>
    <row r="93" spans="1:28">
      <c r="A93" s="17">
        <v>91</v>
      </c>
      <c r="B93" s="20">
        <v>102934</v>
      </c>
      <c r="C93" s="17" t="s">
        <v>143</v>
      </c>
      <c r="D93" s="17" t="s">
        <v>114</v>
      </c>
      <c r="E93" s="17" t="s">
        <v>115</v>
      </c>
      <c r="F93" s="18">
        <v>24</v>
      </c>
      <c r="G93" s="18">
        <v>32</v>
      </c>
      <c r="H93" s="18">
        <v>42</v>
      </c>
      <c r="I93" s="44">
        <v>49</v>
      </c>
      <c r="J93" s="44">
        <v>30</v>
      </c>
      <c r="K93" s="44">
        <v>33</v>
      </c>
      <c r="L93" s="44">
        <v>2</v>
      </c>
      <c r="M93" s="44">
        <v>3</v>
      </c>
      <c r="N93" s="44">
        <f t="shared" si="6"/>
        <v>74</v>
      </c>
      <c r="O93" s="44">
        <v>4</v>
      </c>
      <c r="P93" s="44">
        <v>6</v>
      </c>
      <c r="Q93" s="44">
        <v>18</v>
      </c>
      <c r="R93" s="44">
        <v>23</v>
      </c>
      <c r="S93" s="44">
        <f t="shared" si="7"/>
        <v>22</v>
      </c>
      <c r="T93" s="33">
        <v>300</v>
      </c>
      <c r="U93" s="18">
        <v>450</v>
      </c>
      <c r="V93" s="18">
        <v>168</v>
      </c>
      <c r="W93" s="18">
        <v>252</v>
      </c>
      <c r="X93" s="18">
        <v>830</v>
      </c>
      <c r="Y93" s="18">
        <v>980</v>
      </c>
      <c r="Z93" s="49">
        <v>1826</v>
      </c>
      <c r="AA93" s="49">
        <v>2282.5</v>
      </c>
      <c r="AB93">
        <f t="shared" si="8"/>
        <v>2956</v>
      </c>
    </row>
    <row r="94" spans="1:28">
      <c r="A94" s="17">
        <v>92</v>
      </c>
      <c r="B94" s="20">
        <v>102478</v>
      </c>
      <c r="C94" s="17" t="s">
        <v>187</v>
      </c>
      <c r="D94" s="17" t="s">
        <v>161</v>
      </c>
      <c r="E94" s="17" t="s">
        <v>171</v>
      </c>
      <c r="F94" s="18">
        <v>6</v>
      </c>
      <c r="G94" s="18">
        <v>9</v>
      </c>
      <c r="H94" s="18">
        <v>9</v>
      </c>
      <c r="I94" s="44">
        <v>9</v>
      </c>
      <c r="J94" s="44">
        <v>16</v>
      </c>
      <c r="K94" s="44">
        <v>15</v>
      </c>
      <c r="L94" s="44">
        <v>1</v>
      </c>
      <c r="M94" s="44">
        <v>1</v>
      </c>
      <c r="N94" s="44">
        <f t="shared" si="6"/>
        <v>26</v>
      </c>
      <c r="O94" s="44">
        <v>1</v>
      </c>
      <c r="P94" s="44">
        <v>2</v>
      </c>
      <c r="Q94" s="44">
        <v>1</v>
      </c>
      <c r="R94" s="44">
        <v>3</v>
      </c>
      <c r="S94" s="44">
        <f t="shared" si="7"/>
        <v>2</v>
      </c>
      <c r="T94" s="18">
        <v>100</v>
      </c>
      <c r="U94" s="18">
        <v>150</v>
      </c>
      <c r="V94" s="18">
        <v>84.5</v>
      </c>
      <c r="W94" s="18">
        <v>169</v>
      </c>
      <c r="X94" s="18">
        <v>204</v>
      </c>
      <c r="Y94" s="18">
        <v>286</v>
      </c>
      <c r="Z94" s="49">
        <v>160</v>
      </c>
      <c r="AA94" s="49">
        <v>224</v>
      </c>
      <c r="AB94">
        <f t="shared" si="8"/>
        <v>464</v>
      </c>
    </row>
    <row r="95" spans="1:28">
      <c r="A95" s="17">
        <v>93</v>
      </c>
      <c r="B95" s="20">
        <v>102479</v>
      </c>
      <c r="C95" s="17" t="s">
        <v>188</v>
      </c>
      <c r="D95" s="17" t="s">
        <v>131</v>
      </c>
      <c r="E95" s="17" t="s">
        <v>171</v>
      </c>
      <c r="F95" s="18">
        <v>6</v>
      </c>
      <c r="G95" s="18">
        <v>11</v>
      </c>
      <c r="H95" s="18">
        <v>15</v>
      </c>
      <c r="I95" s="44">
        <v>17</v>
      </c>
      <c r="J95" s="44">
        <v>29</v>
      </c>
      <c r="K95" s="44">
        <v>32</v>
      </c>
      <c r="L95" s="44">
        <v>2</v>
      </c>
      <c r="M95" s="44">
        <v>3</v>
      </c>
      <c r="N95" s="44">
        <f t="shared" si="6"/>
        <v>46</v>
      </c>
      <c r="O95" s="44">
        <v>1</v>
      </c>
      <c r="P95" s="44">
        <v>2</v>
      </c>
      <c r="Q95" s="44">
        <v>10</v>
      </c>
      <c r="R95" s="44">
        <v>15</v>
      </c>
      <c r="S95" s="44">
        <f t="shared" si="7"/>
        <v>11</v>
      </c>
      <c r="T95" s="18">
        <v>168.3</v>
      </c>
      <c r="U95" s="18">
        <v>252.45</v>
      </c>
      <c r="V95" s="18">
        <v>84.5</v>
      </c>
      <c r="W95" s="18">
        <v>169</v>
      </c>
      <c r="X95" s="18">
        <v>689</v>
      </c>
      <c r="Y95" s="33">
        <v>861</v>
      </c>
      <c r="Z95" s="49">
        <v>380</v>
      </c>
      <c r="AA95" s="49">
        <v>532</v>
      </c>
      <c r="AB95">
        <f t="shared" si="8"/>
        <v>1237.3</v>
      </c>
    </row>
    <row r="96" spans="1:28">
      <c r="A96" s="17">
        <v>94</v>
      </c>
      <c r="B96" s="20">
        <v>103639</v>
      </c>
      <c r="C96" s="17" t="s">
        <v>168</v>
      </c>
      <c r="D96" s="17" t="s">
        <v>131</v>
      </c>
      <c r="E96" s="17" t="s">
        <v>149</v>
      </c>
      <c r="F96" s="18">
        <v>6</v>
      </c>
      <c r="G96" s="18">
        <v>11</v>
      </c>
      <c r="H96" s="18">
        <v>15</v>
      </c>
      <c r="I96" s="44">
        <v>17</v>
      </c>
      <c r="J96" s="44">
        <v>29</v>
      </c>
      <c r="K96" s="44">
        <v>32</v>
      </c>
      <c r="L96" s="44">
        <v>2</v>
      </c>
      <c r="M96" s="44">
        <v>3</v>
      </c>
      <c r="N96" s="44">
        <f t="shared" si="6"/>
        <v>46</v>
      </c>
      <c r="O96" s="44">
        <v>1</v>
      </c>
      <c r="P96" s="44">
        <v>2</v>
      </c>
      <c r="Q96" s="44">
        <v>2</v>
      </c>
      <c r="R96" s="44">
        <v>4</v>
      </c>
      <c r="S96" s="44">
        <f t="shared" si="7"/>
        <v>3</v>
      </c>
      <c r="T96" s="33">
        <v>150</v>
      </c>
      <c r="U96" s="18">
        <v>225</v>
      </c>
      <c r="V96" s="18">
        <v>84.5</v>
      </c>
      <c r="W96" s="18">
        <v>169</v>
      </c>
      <c r="X96" s="18">
        <v>689</v>
      </c>
      <c r="Y96" s="33">
        <v>861</v>
      </c>
      <c r="Z96" s="49">
        <v>380</v>
      </c>
      <c r="AA96" s="49">
        <v>532</v>
      </c>
      <c r="AB96">
        <f t="shared" si="8"/>
        <v>1219</v>
      </c>
    </row>
    <row r="97" s="4" customFormat="1" spans="1:28">
      <c r="A97" s="30"/>
      <c r="B97" s="11" t="s">
        <v>230</v>
      </c>
      <c r="C97" s="30"/>
      <c r="D97" s="11"/>
      <c r="E97" s="30"/>
      <c r="F97" s="50">
        <v>1520</v>
      </c>
      <c r="G97" s="50">
        <v>2023</v>
      </c>
      <c r="H97" s="18">
        <v>3330</v>
      </c>
      <c r="I97" s="44">
        <v>3720</v>
      </c>
      <c r="J97" s="44">
        <v>4560</v>
      </c>
      <c r="K97" s="44">
        <v>5074</v>
      </c>
      <c r="L97" s="44">
        <v>301</v>
      </c>
      <c r="M97" s="44">
        <v>390</v>
      </c>
      <c r="N97" s="44">
        <f t="shared" si="6"/>
        <v>8191</v>
      </c>
      <c r="O97" s="44">
        <v>139</v>
      </c>
      <c r="P97" s="44">
        <v>242</v>
      </c>
      <c r="Q97" s="44">
        <v>715</v>
      </c>
      <c r="R97" s="44">
        <v>1041</v>
      </c>
      <c r="S97" s="44">
        <f t="shared" si="7"/>
        <v>854</v>
      </c>
      <c r="T97" s="44">
        <v>40952.85</v>
      </c>
      <c r="U97" s="44">
        <v>55909.87</v>
      </c>
      <c r="V97" s="44">
        <v>35205.79</v>
      </c>
      <c r="W97" s="44">
        <v>45306.8</v>
      </c>
      <c r="X97" s="44">
        <v>69978.33</v>
      </c>
      <c r="Y97" s="50">
        <v>85166</v>
      </c>
      <c r="Z97" s="52">
        <v>202159.94</v>
      </c>
      <c r="AA97" s="52">
        <v>242398.49</v>
      </c>
      <c r="AB97">
        <f t="shared" si="8"/>
        <v>313091.12</v>
      </c>
    </row>
    <row r="99" s="1" customFormat="1" ht="62" customHeight="1" spans="1:27">
      <c r="A99" s="32" t="s">
        <v>231</v>
      </c>
      <c r="B99" s="32"/>
      <c r="C99" s="32"/>
      <c r="D99" s="51"/>
      <c r="E99" s="32"/>
      <c r="F99" s="32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2"/>
      <c r="S99" s="32"/>
      <c r="T99" s="7"/>
      <c r="Z99" s="37"/>
      <c r="AA99" s="37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5"/>
  <sheetViews>
    <sheetView tabSelected="1" topLeftCell="G82" workbookViewId="0">
      <selection activeCell="M105" sqref="M105"/>
    </sheetView>
  </sheetViews>
  <sheetFormatPr defaultColWidth="9" defaultRowHeight="13.5"/>
  <cols>
    <col min="1" max="1" width="3.75" style="5" customWidth="1"/>
    <col min="2" max="2" width="6.75" style="5" customWidth="1"/>
    <col min="3" max="3" width="23.375" style="6" customWidth="1"/>
    <col min="4" max="4" width="3.625" style="5" hidden="1" customWidth="1"/>
    <col min="5" max="5" width="11" style="6" customWidth="1"/>
    <col min="6" max="6" width="18.75" style="7" customWidth="1"/>
    <col min="7" max="8" width="16.25" style="7" customWidth="1"/>
    <col min="9" max="9" width="15.625" style="7" customWidth="1"/>
    <col min="10" max="11" width="15.25" style="7" customWidth="1"/>
    <col min="12" max="12" width="11.25" style="8" customWidth="1"/>
    <col min="13" max="14" width="11.25" style="9" customWidth="1"/>
    <col min="15" max="15" width="10.375"/>
    <col min="16" max="16" width="11.625"/>
    <col min="17" max="17" width="12.25" customWidth="1"/>
  </cols>
  <sheetData>
    <row r="1" ht="18.75" spans="1:16">
      <c r="A1" s="10" t="s">
        <v>98</v>
      </c>
      <c r="B1" s="10"/>
      <c r="C1" s="10"/>
      <c r="D1" s="10"/>
      <c r="E1" s="11"/>
      <c r="F1" s="12" t="s">
        <v>24</v>
      </c>
      <c r="G1" s="13"/>
      <c r="H1" s="14"/>
      <c r="I1" s="18" t="s">
        <v>36</v>
      </c>
      <c r="J1" s="18"/>
      <c r="K1" s="18"/>
      <c r="L1" s="23" t="s">
        <v>50</v>
      </c>
      <c r="M1" s="23"/>
      <c r="N1" s="24"/>
      <c r="O1" s="12" t="s">
        <v>99</v>
      </c>
      <c r="P1" s="13"/>
    </row>
    <row r="2" s="1" customFormat="1" ht="23" customHeight="1" spans="1:16">
      <c r="A2" s="15" t="s">
        <v>4</v>
      </c>
      <c r="B2" s="15" t="s">
        <v>100</v>
      </c>
      <c r="C2" s="15" t="s">
        <v>101</v>
      </c>
      <c r="D2" s="15" t="s">
        <v>102</v>
      </c>
      <c r="E2" s="15" t="s">
        <v>103</v>
      </c>
      <c r="F2" s="16" t="s">
        <v>20</v>
      </c>
      <c r="G2" s="16" t="s">
        <v>21</v>
      </c>
      <c r="H2" s="16"/>
      <c r="I2" s="25" t="s">
        <v>20</v>
      </c>
      <c r="J2" s="25" t="s">
        <v>21</v>
      </c>
      <c r="K2" s="25"/>
      <c r="L2" s="26" t="s">
        <v>20</v>
      </c>
      <c r="M2" s="26" t="s">
        <v>21</v>
      </c>
      <c r="N2" s="26"/>
      <c r="O2" s="27" t="s">
        <v>20</v>
      </c>
      <c r="P2" s="27" t="s">
        <v>21</v>
      </c>
    </row>
    <row r="3" spans="1:16">
      <c r="A3" s="17">
        <v>1</v>
      </c>
      <c r="B3" s="17">
        <v>343</v>
      </c>
      <c r="C3" s="17" t="s">
        <v>113</v>
      </c>
      <c r="D3" s="17" t="s">
        <v>114</v>
      </c>
      <c r="E3" s="17" t="s">
        <v>115</v>
      </c>
      <c r="F3" s="18">
        <v>29</v>
      </c>
      <c r="G3" s="18">
        <v>35</v>
      </c>
      <c r="H3" s="18"/>
      <c r="I3" s="18">
        <v>293</v>
      </c>
      <c r="J3" s="18">
        <v>319</v>
      </c>
      <c r="K3" s="18"/>
      <c r="L3" s="23">
        <v>23</v>
      </c>
      <c r="M3" s="23">
        <v>26</v>
      </c>
      <c r="N3" s="23"/>
      <c r="O3" s="18">
        <v>20082.91</v>
      </c>
      <c r="P3" s="18">
        <v>20989.54</v>
      </c>
    </row>
    <row r="4" spans="1:16">
      <c r="A4" s="17">
        <v>2</v>
      </c>
      <c r="B4" s="17">
        <v>581</v>
      </c>
      <c r="C4" s="17" t="s">
        <v>116</v>
      </c>
      <c r="D4" s="17" t="s">
        <v>117</v>
      </c>
      <c r="E4" s="17" t="s">
        <v>115</v>
      </c>
      <c r="F4" s="18">
        <v>26</v>
      </c>
      <c r="G4" s="18">
        <v>31</v>
      </c>
      <c r="H4" s="18"/>
      <c r="I4" s="18">
        <v>274</v>
      </c>
      <c r="J4" s="18">
        <v>299</v>
      </c>
      <c r="K4" s="18"/>
      <c r="L4" s="23">
        <v>9</v>
      </c>
      <c r="M4" s="23">
        <v>13</v>
      </c>
      <c r="N4" s="23"/>
      <c r="O4" s="18">
        <v>4440.59</v>
      </c>
      <c r="P4" s="18">
        <v>5172.77</v>
      </c>
    </row>
    <row r="5" s="2" customFormat="1" spans="1:16">
      <c r="A5" s="17">
        <v>3</v>
      </c>
      <c r="B5" s="17">
        <v>582</v>
      </c>
      <c r="C5" s="17" t="s">
        <v>118</v>
      </c>
      <c r="D5" s="17" t="s">
        <v>114</v>
      </c>
      <c r="E5" s="17" t="s">
        <v>115</v>
      </c>
      <c r="F5" s="18">
        <v>30</v>
      </c>
      <c r="G5" s="18">
        <v>36</v>
      </c>
      <c r="H5" s="18"/>
      <c r="I5" s="18">
        <v>97</v>
      </c>
      <c r="J5" s="18">
        <v>126</v>
      </c>
      <c r="K5" s="18"/>
      <c r="L5" s="23">
        <v>21</v>
      </c>
      <c r="M5" s="23">
        <v>24</v>
      </c>
      <c r="N5" s="23"/>
      <c r="O5" s="18">
        <v>8942.61</v>
      </c>
      <c r="P5" s="18">
        <v>9952.28</v>
      </c>
    </row>
    <row r="6" spans="1:16">
      <c r="A6" s="17">
        <v>4</v>
      </c>
      <c r="B6" s="17">
        <v>359</v>
      </c>
      <c r="C6" s="17" t="s">
        <v>119</v>
      </c>
      <c r="D6" s="17" t="s">
        <v>117</v>
      </c>
      <c r="E6" s="17" t="s">
        <v>115</v>
      </c>
      <c r="F6" s="18">
        <v>20</v>
      </c>
      <c r="G6" s="18">
        <v>24</v>
      </c>
      <c r="H6" s="18"/>
      <c r="I6" s="18">
        <v>167</v>
      </c>
      <c r="J6" s="18">
        <v>189</v>
      </c>
      <c r="K6" s="18"/>
      <c r="L6" s="23">
        <v>16</v>
      </c>
      <c r="M6" s="23">
        <v>19</v>
      </c>
      <c r="N6" s="23"/>
      <c r="O6" s="18">
        <v>1878.01</v>
      </c>
      <c r="P6" s="18">
        <v>2417.02</v>
      </c>
    </row>
    <row r="7" spans="1:16">
      <c r="A7" s="17">
        <v>5</v>
      </c>
      <c r="B7" s="17">
        <v>726</v>
      </c>
      <c r="C7" s="17" t="s">
        <v>120</v>
      </c>
      <c r="D7" s="17" t="s">
        <v>117</v>
      </c>
      <c r="E7" s="17" t="s">
        <v>115</v>
      </c>
      <c r="F7" s="18">
        <v>27</v>
      </c>
      <c r="G7" s="18">
        <v>32</v>
      </c>
      <c r="H7" s="18"/>
      <c r="I7" s="18">
        <v>181</v>
      </c>
      <c r="J7" s="18">
        <v>205</v>
      </c>
      <c r="K7" s="18"/>
      <c r="L7" s="23">
        <v>10</v>
      </c>
      <c r="M7" s="23">
        <v>14</v>
      </c>
      <c r="N7" s="23"/>
      <c r="O7" s="18">
        <v>9319.51</v>
      </c>
      <c r="P7" s="18">
        <v>10397.02</v>
      </c>
    </row>
    <row r="8" spans="1:16">
      <c r="A8" s="17">
        <v>6</v>
      </c>
      <c r="B8" s="17">
        <v>365</v>
      </c>
      <c r="C8" s="17" t="s">
        <v>121</v>
      </c>
      <c r="D8" s="17" t="s">
        <v>117</v>
      </c>
      <c r="E8" s="17" t="s">
        <v>115</v>
      </c>
      <c r="F8" s="18">
        <v>26</v>
      </c>
      <c r="G8" s="18">
        <v>31</v>
      </c>
      <c r="H8" s="18"/>
      <c r="I8" s="18">
        <v>148</v>
      </c>
      <c r="J8" s="18">
        <v>175</v>
      </c>
      <c r="K8" s="18"/>
      <c r="L8" s="23">
        <v>23</v>
      </c>
      <c r="M8" s="23">
        <v>26</v>
      </c>
      <c r="N8" s="23"/>
      <c r="O8" s="18">
        <v>1323.52</v>
      </c>
      <c r="P8" s="18">
        <v>1585.28</v>
      </c>
    </row>
    <row r="9" spans="1:16">
      <c r="A9" s="17">
        <v>7</v>
      </c>
      <c r="B9" s="17">
        <v>513</v>
      </c>
      <c r="C9" s="17" t="s">
        <v>122</v>
      </c>
      <c r="D9" s="17" t="s">
        <v>117</v>
      </c>
      <c r="E9" s="17" t="s">
        <v>115</v>
      </c>
      <c r="F9" s="18">
        <v>20</v>
      </c>
      <c r="G9" s="18">
        <v>24</v>
      </c>
      <c r="H9" s="18"/>
      <c r="I9" s="18">
        <v>161</v>
      </c>
      <c r="J9" s="18">
        <v>182</v>
      </c>
      <c r="K9" s="18"/>
      <c r="L9" s="23">
        <v>5</v>
      </c>
      <c r="M9" s="23">
        <v>7</v>
      </c>
      <c r="N9" s="23"/>
      <c r="O9" s="18">
        <v>3716.99</v>
      </c>
      <c r="P9" s="18">
        <v>4332.09</v>
      </c>
    </row>
    <row r="10" spans="1:16">
      <c r="A10" s="17">
        <v>8</v>
      </c>
      <c r="B10" s="17">
        <v>730</v>
      </c>
      <c r="C10" s="17" t="s">
        <v>123</v>
      </c>
      <c r="D10" s="17" t="s">
        <v>117</v>
      </c>
      <c r="E10" s="17" t="s">
        <v>115</v>
      </c>
      <c r="F10" s="18">
        <v>27</v>
      </c>
      <c r="G10" s="18">
        <v>32</v>
      </c>
      <c r="H10" s="18"/>
      <c r="I10" s="18">
        <v>108</v>
      </c>
      <c r="J10" s="18">
        <v>127</v>
      </c>
      <c r="K10" s="18"/>
      <c r="L10" s="23">
        <v>7</v>
      </c>
      <c r="M10" s="23">
        <v>10</v>
      </c>
      <c r="N10" s="23"/>
      <c r="O10" s="18">
        <v>7934.11</v>
      </c>
      <c r="P10" s="18">
        <v>8920.93</v>
      </c>
    </row>
    <row r="11" spans="1:16">
      <c r="A11" s="17">
        <v>9</v>
      </c>
      <c r="B11" s="17">
        <v>585</v>
      </c>
      <c r="C11" s="17" t="s">
        <v>124</v>
      </c>
      <c r="D11" s="17" t="s">
        <v>117</v>
      </c>
      <c r="E11" s="17" t="s">
        <v>115</v>
      </c>
      <c r="F11" s="18">
        <v>25</v>
      </c>
      <c r="G11" s="18">
        <v>30</v>
      </c>
      <c r="H11" s="18"/>
      <c r="I11" s="18">
        <v>194</v>
      </c>
      <c r="J11" s="18">
        <v>219</v>
      </c>
      <c r="K11" s="18"/>
      <c r="L11" s="23">
        <v>26</v>
      </c>
      <c r="M11" s="23">
        <v>30</v>
      </c>
      <c r="N11" s="23"/>
      <c r="O11" s="18">
        <v>4639.03</v>
      </c>
      <c r="P11" s="18">
        <v>5430.74</v>
      </c>
    </row>
    <row r="12" spans="1:16">
      <c r="A12" s="17">
        <v>10</v>
      </c>
      <c r="B12" s="17">
        <v>709</v>
      </c>
      <c r="C12" s="17" t="s">
        <v>125</v>
      </c>
      <c r="D12" s="17" t="s">
        <v>126</v>
      </c>
      <c r="E12" s="17" t="s">
        <v>115</v>
      </c>
      <c r="F12" s="18">
        <v>22</v>
      </c>
      <c r="G12" s="18">
        <v>26</v>
      </c>
      <c r="H12" s="18"/>
      <c r="I12" s="18">
        <v>101</v>
      </c>
      <c r="J12" s="18">
        <v>119</v>
      </c>
      <c r="K12" s="18"/>
      <c r="L12" s="23">
        <v>18</v>
      </c>
      <c r="M12" s="23">
        <v>22</v>
      </c>
      <c r="N12" s="23"/>
      <c r="O12" s="18">
        <v>3911.47</v>
      </c>
      <c r="P12" s="18">
        <v>4584.91</v>
      </c>
    </row>
    <row r="13" spans="1:16">
      <c r="A13" s="17">
        <v>11</v>
      </c>
      <c r="B13" s="17">
        <v>379</v>
      </c>
      <c r="C13" s="17" t="s">
        <v>127</v>
      </c>
      <c r="D13" s="17" t="s">
        <v>126</v>
      </c>
      <c r="E13" s="17" t="s">
        <v>115</v>
      </c>
      <c r="F13" s="18">
        <v>21</v>
      </c>
      <c r="G13" s="18">
        <v>25</v>
      </c>
      <c r="H13" s="18"/>
      <c r="I13" s="18">
        <v>100</v>
      </c>
      <c r="J13" s="18">
        <v>118</v>
      </c>
      <c r="K13" s="18"/>
      <c r="L13" s="23">
        <v>12</v>
      </c>
      <c r="M13" s="23">
        <v>14</v>
      </c>
      <c r="N13" s="23"/>
      <c r="O13" s="18">
        <v>4195.33</v>
      </c>
      <c r="P13" s="18">
        <v>4853.93</v>
      </c>
    </row>
    <row r="14" spans="1:16">
      <c r="A14" s="17">
        <v>12</v>
      </c>
      <c r="B14" s="17">
        <v>745</v>
      </c>
      <c r="C14" s="17" t="s">
        <v>128</v>
      </c>
      <c r="D14" s="17" t="s">
        <v>129</v>
      </c>
      <c r="E14" s="17" t="s">
        <v>115</v>
      </c>
      <c r="F14" s="18">
        <v>12</v>
      </c>
      <c r="G14" s="18">
        <v>16</v>
      </c>
      <c r="H14" s="18"/>
      <c r="I14" s="18">
        <v>108</v>
      </c>
      <c r="J14" s="18">
        <v>127</v>
      </c>
      <c r="K14" s="18"/>
      <c r="L14" s="23">
        <v>16</v>
      </c>
      <c r="M14" s="23">
        <v>19</v>
      </c>
      <c r="N14" s="23"/>
      <c r="O14" s="18">
        <v>1461.82</v>
      </c>
      <c r="P14" s="18">
        <v>1792.73</v>
      </c>
    </row>
    <row r="15" spans="1:16">
      <c r="A15" s="17">
        <v>13</v>
      </c>
      <c r="B15" s="17">
        <v>347</v>
      </c>
      <c r="C15" s="17" t="s">
        <v>130</v>
      </c>
      <c r="D15" s="17" t="s">
        <v>131</v>
      </c>
      <c r="E15" s="17" t="s">
        <v>115</v>
      </c>
      <c r="F15" s="18">
        <v>12</v>
      </c>
      <c r="G15" s="18">
        <v>16</v>
      </c>
      <c r="H15" s="18"/>
      <c r="I15" s="18">
        <v>108</v>
      </c>
      <c r="J15" s="18">
        <v>127</v>
      </c>
      <c r="K15" s="18"/>
      <c r="L15" s="23">
        <v>14</v>
      </c>
      <c r="M15" s="23">
        <v>17</v>
      </c>
      <c r="N15" s="23"/>
      <c r="O15" s="18">
        <v>3541.53</v>
      </c>
      <c r="P15" s="18">
        <v>4203.99</v>
      </c>
    </row>
    <row r="16" spans="1:16">
      <c r="A16" s="17">
        <v>14</v>
      </c>
      <c r="B16" s="17">
        <v>727</v>
      </c>
      <c r="C16" s="17" t="s">
        <v>132</v>
      </c>
      <c r="D16" s="17" t="s">
        <v>129</v>
      </c>
      <c r="E16" s="17" t="s">
        <v>115</v>
      </c>
      <c r="F16" s="18">
        <v>4</v>
      </c>
      <c r="G16" s="18">
        <v>6</v>
      </c>
      <c r="H16" s="18"/>
      <c r="I16" s="18">
        <v>72</v>
      </c>
      <c r="J16" s="18">
        <v>94</v>
      </c>
      <c r="K16" s="18"/>
      <c r="L16" s="23">
        <v>4</v>
      </c>
      <c r="M16" s="23">
        <v>6</v>
      </c>
      <c r="N16" s="23"/>
      <c r="O16" s="18">
        <v>3739.56</v>
      </c>
      <c r="P16" s="18">
        <v>4361.43</v>
      </c>
    </row>
    <row r="17" spans="1:16">
      <c r="A17" s="17">
        <v>15</v>
      </c>
      <c r="B17" s="17">
        <v>339</v>
      </c>
      <c r="C17" s="17" t="s">
        <v>133</v>
      </c>
      <c r="D17" s="17" t="s">
        <v>131</v>
      </c>
      <c r="E17" s="17" t="s">
        <v>115</v>
      </c>
      <c r="F17" s="18">
        <v>17</v>
      </c>
      <c r="G17" s="18">
        <v>22</v>
      </c>
      <c r="H17" s="18"/>
      <c r="I17" s="18">
        <v>76</v>
      </c>
      <c r="J17" s="18">
        <v>99</v>
      </c>
      <c r="K17" s="18"/>
      <c r="L17" s="23">
        <v>11</v>
      </c>
      <c r="M17" s="23">
        <v>13</v>
      </c>
      <c r="N17" s="23"/>
      <c r="O17" s="18">
        <v>4125.83</v>
      </c>
      <c r="P17" s="18">
        <v>4763.58</v>
      </c>
    </row>
    <row r="18" spans="1:16">
      <c r="A18" s="17">
        <v>16</v>
      </c>
      <c r="B18" s="19">
        <v>752</v>
      </c>
      <c r="C18" s="19" t="s">
        <v>134</v>
      </c>
      <c r="D18" s="19" t="s">
        <v>135</v>
      </c>
      <c r="E18" s="19" t="s">
        <v>115</v>
      </c>
      <c r="F18" s="18">
        <v>4</v>
      </c>
      <c r="G18" s="18">
        <v>6</v>
      </c>
      <c r="H18" s="18"/>
      <c r="I18" s="18">
        <v>40</v>
      </c>
      <c r="J18" s="18">
        <v>52</v>
      </c>
      <c r="K18" s="18"/>
      <c r="L18" s="23">
        <v>9</v>
      </c>
      <c r="M18" s="23">
        <v>13</v>
      </c>
      <c r="N18" s="23"/>
      <c r="O18" s="18">
        <v>1870.36</v>
      </c>
      <c r="P18" s="18">
        <v>2405.54</v>
      </c>
    </row>
    <row r="19" spans="1:16">
      <c r="A19" s="17">
        <v>17</v>
      </c>
      <c r="B19" s="17">
        <v>741</v>
      </c>
      <c r="C19" s="17" t="s">
        <v>136</v>
      </c>
      <c r="D19" s="17" t="s">
        <v>135</v>
      </c>
      <c r="E19" s="17" t="s">
        <v>115</v>
      </c>
      <c r="F19" s="18">
        <v>10</v>
      </c>
      <c r="G19" s="18">
        <v>13</v>
      </c>
      <c r="H19" s="18"/>
      <c r="I19" s="18">
        <v>81</v>
      </c>
      <c r="J19" s="18">
        <v>105</v>
      </c>
      <c r="K19" s="18"/>
      <c r="L19" s="23">
        <v>4</v>
      </c>
      <c r="M19" s="23">
        <v>6</v>
      </c>
      <c r="N19" s="23"/>
      <c r="O19" s="18">
        <v>2536</v>
      </c>
      <c r="P19" s="18">
        <v>3150.4</v>
      </c>
    </row>
    <row r="20" spans="1:16">
      <c r="A20" s="17">
        <v>18</v>
      </c>
      <c r="B20" s="17">
        <v>357</v>
      </c>
      <c r="C20" s="17" t="s">
        <v>137</v>
      </c>
      <c r="D20" s="17" t="s">
        <v>126</v>
      </c>
      <c r="E20" s="17" t="s">
        <v>115</v>
      </c>
      <c r="F20" s="18">
        <v>22</v>
      </c>
      <c r="G20" s="18">
        <v>26</v>
      </c>
      <c r="H20" s="18"/>
      <c r="I20" s="18">
        <v>54</v>
      </c>
      <c r="J20" s="18">
        <v>70</v>
      </c>
      <c r="K20" s="18"/>
      <c r="L20" s="23">
        <v>10</v>
      </c>
      <c r="M20" s="23">
        <v>14</v>
      </c>
      <c r="N20" s="23"/>
      <c r="O20" s="18">
        <v>3168.29</v>
      </c>
      <c r="P20" s="18">
        <v>3718.78</v>
      </c>
    </row>
    <row r="21" spans="1:16">
      <c r="A21" s="17">
        <v>19</v>
      </c>
      <c r="B21" s="17">
        <v>570</v>
      </c>
      <c r="C21" s="17" t="s">
        <v>138</v>
      </c>
      <c r="D21" s="17" t="s">
        <v>129</v>
      </c>
      <c r="E21" s="17" t="s">
        <v>115</v>
      </c>
      <c r="F21" s="18">
        <v>18</v>
      </c>
      <c r="G21" s="18">
        <v>23</v>
      </c>
      <c r="H21" s="18"/>
      <c r="I21" s="18">
        <v>71</v>
      </c>
      <c r="J21" s="18">
        <v>92</v>
      </c>
      <c r="K21" s="18"/>
      <c r="L21" s="23">
        <v>5</v>
      </c>
      <c r="M21" s="23">
        <v>7</v>
      </c>
      <c r="N21" s="23"/>
      <c r="O21" s="18">
        <v>1905.53</v>
      </c>
      <c r="P21" s="18">
        <v>2458.3</v>
      </c>
    </row>
    <row r="22" spans="1:16">
      <c r="A22" s="17">
        <v>20</v>
      </c>
      <c r="B22" s="17">
        <v>311</v>
      </c>
      <c r="C22" s="17" t="s">
        <v>139</v>
      </c>
      <c r="D22" s="17" t="s">
        <v>129</v>
      </c>
      <c r="E22" s="17" t="s">
        <v>115</v>
      </c>
      <c r="F22" s="18">
        <v>15</v>
      </c>
      <c r="G22" s="18">
        <v>20</v>
      </c>
      <c r="H22" s="18"/>
      <c r="I22" s="18">
        <v>30</v>
      </c>
      <c r="J22" s="18">
        <v>39</v>
      </c>
      <c r="K22" s="18"/>
      <c r="L22" s="23">
        <v>4</v>
      </c>
      <c r="M22" s="23">
        <v>6</v>
      </c>
      <c r="N22" s="23"/>
      <c r="O22" s="18">
        <v>4244</v>
      </c>
      <c r="P22" s="18">
        <v>4917.2</v>
      </c>
    </row>
    <row r="23" spans="1:16">
      <c r="A23" s="17">
        <v>21</v>
      </c>
      <c r="B23" s="20">
        <v>102565</v>
      </c>
      <c r="C23" s="19" t="s">
        <v>140</v>
      </c>
      <c r="D23" s="17" t="s">
        <v>131</v>
      </c>
      <c r="E23" s="17" t="s">
        <v>115</v>
      </c>
      <c r="F23" s="18">
        <v>4</v>
      </c>
      <c r="G23" s="18">
        <v>6</v>
      </c>
      <c r="H23" s="18"/>
      <c r="I23" s="18">
        <v>74</v>
      </c>
      <c r="J23" s="18">
        <v>96</v>
      </c>
      <c r="K23" s="18"/>
      <c r="L23" s="23">
        <v>5</v>
      </c>
      <c r="M23" s="23">
        <v>7</v>
      </c>
      <c r="N23" s="23"/>
      <c r="O23" s="18">
        <v>1701.3</v>
      </c>
      <c r="P23" s="18">
        <v>2151.95</v>
      </c>
    </row>
    <row r="24" spans="1:16">
      <c r="A24" s="17">
        <v>22</v>
      </c>
      <c r="B24" s="20">
        <v>103198</v>
      </c>
      <c r="C24" s="19" t="s">
        <v>141</v>
      </c>
      <c r="D24" s="17" t="s">
        <v>131</v>
      </c>
      <c r="E24" s="17" t="s">
        <v>115</v>
      </c>
      <c r="F24" s="18">
        <v>8</v>
      </c>
      <c r="G24" s="18">
        <v>11</v>
      </c>
      <c r="H24" s="18"/>
      <c r="I24" s="18">
        <v>74</v>
      </c>
      <c r="J24" s="18">
        <v>96</v>
      </c>
      <c r="K24" s="18"/>
      <c r="L24" s="23">
        <v>8</v>
      </c>
      <c r="M24" s="23">
        <v>11</v>
      </c>
      <c r="N24" s="23"/>
      <c r="O24" s="18">
        <v>1219</v>
      </c>
      <c r="P24" s="18">
        <v>1428.5</v>
      </c>
    </row>
    <row r="25" spans="1:16">
      <c r="A25" s="17">
        <v>23</v>
      </c>
      <c r="B25" s="20">
        <v>103199</v>
      </c>
      <c r="C25" s="19" t="s">
        <v>142</v>
      </c>
      <c r="D25" s="17" t="s">
        <v>131</v>
      </c>
      <c r="E25" s="17" t="s">
        <v>115</v>
      </c>
      <c r="F25" s="18">
        <v>4</v>
      </c>
      <c r="G25" s="18">
        <v>6</v>
      </c>
      <c r="H25" s="18"/>
      <c r="I25" s="18">
        <v>74</v>
      </c>
      <c r="J25" s="18">
        <v>96</v>
      </c>
      <c r="K25" s="18"/>
      <c r="L25" s="23">
        <v>6</v>
      </c>
      <c r="M25" s="23">
        <v>8</v>
      </c>
      <c r="N25" s="23"/>
      <c r="O25" s="18">
        <v>1137</v>
      </c>
      <c r="P25" s="18">
        <v>1405.5</v>
      </c>
    </row>
    <row r="26" spans="1:16">
      <c r="A26" s="17">
        <v>24</v>
      </c>
      <c r="B26" s="20">
        <v>102934</v>
      </c>
      <c r="C26" s="19" t="s">
        <v>143</v>
      </c>
      <c r="D26" s="17" t="s">
        <v>114</v>
      </c>
      <c r="E26" s="17" t="s">
        <v>115</v>
      </c>
      <c r="F26" s="18">
        <v>20</v>
      </c>
      <c r="G26" s="18">
        <v>24</v>
      </c>
      <c r="H26" s="18"/>
      <c r="I26" s="18">
        <v>104</v>
      </c>
      <c r="J26" s="18">
        <v>123</v>
      </c>
      <c r="K26" s="18"/>
      <c r="L26" s="23">
        <v>22</v>
      </c>
      <c r="M26" s="23">
        <v>25</v>
      </c>
      <c r="N26" s="23"/>
      <c r="O26" s="18">
        <v>2956</v>
      </c>
      <c r="P26" s="18">
        <v>3638.4</v>
      </c>
    </row>
    <row r="27" spans="1:16">
      <c r="A27" s="17">
        <v>25</v>
      </c>
      <c r="B27" s="20">
        <v>104429</v>
      </c>
      <c r="C27" s="21" t="s">
        <v>144</v>
      </c>
      <c r="D27" s="22"/>
      <c r="E27" s="20" t="s">
        <v>115</v>
      </c>
      <c r="F27" s="18">
        <v>6</v>
      </c>
      <c r="G27" s="18">
        <v>8</v>
      </c>
      <c r="H27" s="18"/>
      <c r="I27" s="18">
        <v>40</v>
      </c>
      <c r="J27" s="18">
        <v>52</v>
      </c>
      <c r="K27" s="18"/>
      <c r="L27" s="23">
        <v>2</v>
      </c>
      <c r="M27" s="23">
        <v>3</v>
      </c>
      <c r="N27" s="23"/>
      <c r="O27" s="18">
        <v>800</v>
      </c>
      <c r="P27" s="18">
        <v>980</v>
      </c>
    </row>
    <row r="28" spans="1:16">
      <c r="A28" s="17">
        <v>26</v>
      </c>
      <c r="B28" s="17">
        <v>307</v>
      </c>
      <c r="C28" s="17" t="s">
        <v>145</v>
      </c>
      <c r="D28" s="17" t="s">
        <v>146</v>
      </c>
      <c r="E28" s="17" t="s">
        <v>147</v>
      </c>
      <c r="F28" s="18">
        <v>151</v>
      </c>
      <c r="G28" s="18">
        <v>166</v>
      </c>
      <c r="H28" s="18"/>
      <c r="I28" s="18">
        <v>540</v>
      </c>
      <c r="J28" s="18">
        <v>567</v>
      </c>
      <c r="K28" s="18"/>
      <c r="L28" s="23">
        <v>131</v>
      </c>
      <c r="M28" s="23">
        <v>151</v>
      </c>
      <c r="N28" s="23"/>
      <c r="O28" s="18">
        <v>50818.51</v>
      </c>
      <c r="P28" s="18">
        <v>51743.07</v>
      </c>
    </row>
    <row r="29" spans="1:16">
      <c r="A29" s="17">
        <v>27</v>
      </c>
      <c r="B29" s="17">
        <v>712</v>
      </c>
      <c r="C29" s="17" t="s">
        <v>148</v>
      </c>
      <c r="D29" s="17" t="s">
        <v>114</v>
      </c>
      <c r="E29" s="17" t="s">
        <v>149</v>
      </c>
      <c r="F29" s="18">
        <v>24</v>
      </c>
      <c r="G29" s="18">
        <v>29</v>
      </c>
      <c r="H29" s="18"/>
      <c r="I29" s="18">
        <v>359</v>
      </c>
      <c r="J29" s="18">
        <v>388</v>
      </c>
      <c r="K29" s="18"/>
      <c r="L29" s="23">
        <v>14</v>
      </c>
      <c r="M29" s="23">
        <v>17</v>
      </c>
      <c r="N29" s="23"/>
      <c r="O29" s="18">
        <v>11820.05</v>
      </c>
      <c r="P29" s="18">
        <v>12365.65</v>
      </c>
    </row>
    <row r="30" spans="1:16">
      <c r="A30" s="17">
        <v>28</v>
      </c>
      <c r="B30" s="17">
        <v>571</v>
      </c>
      <c r="C30" s="17" t="s">
        <v>150</v>
      </c>
      <c r="D30" s="17" t="s">
        <v>114</v>
      </c>
      <c r="E30" s="17" t="s">
        <v>149</v>
      </c>
      <c r="F30" s="18">
        <v>30</v>
      </c>
      <c r="G30" s="18">
        <v>36</v>
      </c>
      <c r="H30" s="18"/>
      <c r="I30" s="18">
        <v>380</v>
      </c>
      <c r="J30" s="18">
        <v>407</v>
      </c>
      <c r="K30" s="18"/>
      <c r="L30" s="23">
        <v>21</v>
      </c>
      <c r="M30" s="23">
        <v>24</v>
      </c>
      <c r="N30" s="23"/>
      <c r="O30" s="18">
        <v>8338.57</v>
      </c>
      <c r="P30" s="18">
        <v>9239.51</v>
      </c>
    </row>
    <row r="31" spans="1:16">
      <c r="A31" s="17">
        <v>29</v>
      </c>
      <c r="B31" s="17">
        <v>750</v>
      </c>
      <c r="C31" s="17" t="s">
        <v>151</v>
      </c>
      <c r="D31" s="17" t="s">
        <v>114</v>
      </c>
      <c r="E31" s="17" t="s">
        <v>149</v>
      </c>
      <c r="F31" s="18">
        <v>24</v>
      </c>
      <c r="G31" s="18">
        <v>29</v>
      </c>
      <c r="H31" s="18"/>
      <c r="I31" s="18">
        <v>251</v>
      </c>
      <c r="J31" s="18">
        <v>274</v>
      </c>
      <c r="K31" s="18"/>
      <c r="L31" s="23">
        <v>29</v>
      </c>
      <c r="M31" s="23">
        <v>33</v>
      </c>
      <c r="N31" s="23"/>
      <c r="O31" s="18">
        <v>3431.57</v>
      </c>
      <c r="P31" s="18">
        <v>4061.04</v>
      </c>
    </row>
    <row r="32" spans="1:16">
      <c r="A32" s="17">
        <v>30</v>
      </c>
      <c r="B32" s="17">
        <v>707</v>
      </c>
      <c r="C32" s="17" t="s">
        <v>152</v>
      </c>
      <c r="D32" s="17" t="s">
        <v>117</v>
      </c>
      <c r="E32" s="17" t="s">
        <v>149</v>
      </c>
      <c r="F32" s="18">
        <v>24</v>
      </c>
      <c r="G32" s="18">
        <v>29</v>
      </c>
      <c r="H32" s="18"/>
      <c r="I32" s="18">
        <v>218</v>
      </c>
      <c r="J32" s="18">
        <v>238</v>
      </c>
      <c r="K32" s="18"/>
      <c r="L32" s="23">
        <v>16</v>
      </c>
      <c r="M32" s="23">
        <v>19</v>
      </c>
      <c r="N32" s="23"/>
      <c r="O32" s="18">
        <v>2953.01</v>
      </c>
      <c r="P32" s="18">
        <v>3634.21</v>
      </c>
    </row>
    <row r="33" spans="1:16">
      <c r="A33" s="17">
        <v>31</v>
      </c>
      <c r="B33" s="17">
        <v>387</v>
      </c>
      <c r="C33" s="17" t="s">
        <v>153</v>
      </c>
      <c r="D33" s="17" t="s">
        <v>114</v>
      </c>
      <c r="E33" s="17" t="s">
        <v>149</v>
      </c>
      <c r="F33" s="18">
        <v>20</v>
      </c>
      <c r="G33" s="18">
        <v>24</v>
      </c>
      <c r="H33" s="18"/>
      <c r="I33" s="18">
        <v>288</v>
      </c>
      <c r="J33" s="18">
        <v>314</v>
      </c>
      <c r="K33" s="18"/>
      <c r="L33" s="23">
        <v>9</v>
      </c>
      <c r="M33" s="23">
        <v>13</v>
      </c>
      <c r="N33" s="23"/>
      <c r="O33" s="18">
        <v>3394.97</v>
      </c>
      <c r="P33" s="18">
        <v>4013.46</v>
      </c>
    </row>
    <row r="34" spans="1:16">
      <c r="A34" s="17">
        <v>32</v>
      </c>
      <c r="B34" s="17">
        <v>546</v>
      </c>
      <c r="C34" s="17" t="s">
        <v>154</v>
      </c>
      <c r="D34" s="17" t="s">
        <v>117</v>
      </c>
      <c r="E34" s="17" t="s">
        <v>149</v>
      </c>
      <c r="F34" s="18">
        <v>20</v>
      </c>
      <c r="G34" s="18">
        <v>24</v>
      </c>
      <c r="H34" s="18"/>
      <c r="I34" s="18">
        <v>335</v>
      </c>
      <c r="J34" s="18">
        <v>362</v>
      </c>
      <c r="K34" s="18"/>
      <c r="L34" s="23">
        <v>13</v>
      </c>
      <c r="M34" s="23">
        <v>16</v>
      </c>
      <c r="N34" s="23"/>
      <c r="O34" s="18">
        <v>4633.55</v>
      </c>
      <c r="P34" s="18">
        <v>5423.62</v>
      </c>
    </row>
    <row r="35" spans="1:16">
      <c r="A35" s="17">
        <v>33</v>
      </c>
      <c r="B35" s="17">
        <v>724</v>
      </c>
      <c r="C35" s="17" t="s">
        <v>155</v>
      </c>
      <c r="D35" s="17" t="s">
        <v>117</v>
      </c>
      <c r="E35" s="17" t="s">
        <v>149</v>
      </c>
      <c r="F35" s="18">
        <v>20</v>
      </c>
      <c r="G35" s="18">
        <v>24</v>
      </c>
      <c r="H35" s="18"/>
      <c r="I35" s="18">
        <v>223</v>
      </c>
      <c r="J35" s="18">
        <v>243</v>
      </c>
      <c r="K35" s="18"/>
      <c r="L35" s="23">
        <v>10</v>
      </c>
      <c r="M35" s="23">
        <v>14</v>
      </c>
      <c r="N35" s="23"/>
      <c r="O35" s="18">
        <v>3167.91</v>
      </c>
      <c r="P35" s="18">
        <v>3718.28</v>
      </c>
    </row>
    <row r="36" spans="1:16">
      <c r="A36" s="17">
        <v>34</v>
      </c>
      <c r="B36" s="17">
        <v>598</v>
      </c>
      <c r="C36" s="17" t="s">
        <v>156</v>
      </c>
      <c r="D36" s="17" t="s">
        <v>126</v>
      </c>
      <c r="E36" s="17" t="s">
        <v>149</v>
      </c>
      <c r="F36" s="18">
        <v>14</v>
      </c>
      <c r="G36" s="18">
        <v>18</v>
      </c>
      <c r="H36" s="18"/>
      <c r="I36" s="18">
        <v>246</v>
      </c>
      <c r="J36" s="18">
        <v>268</v>
      </c>
      <c r="K36" s="18"/>
      <c r="L36" s="23">
        <v>18</v>
      </c>
      <c r="M36" s="23">
        <v>22</v>
      </c>
      <c r="N36" s="23"/>
      <c r="O36" s="18">
        <v>3308.58</v>
      </c>
      <c r="P36" s="18">
        <v>3901.15</v>
      </c>
    </row>
    <row r="37" spans="1:16">
      <c r="A37" s="17">
        <v>35</v>
      </c>
      <c r="B37" s="17">
        <v>399</v>
      </c>
      <c r="C37" s="17" t="s">
        <v>157</v>
      </c>
      <c r="D37" s="17" t="s">
        <v>126</v>
      </c>
      <c r="E37" s="17" t="s">
        <v>149</v>
      </c>
      <c r="F37" s="18">
        <v>14</v>
      </c>
      <c r="G37" s="18">
        <v>18</v>
      </c>
      <c r="H37" s="18"/>
      <c r="I37" s="18">
        <v>203</v>
      </c>
      <c r="J37" s="18">
        <v>221</v>
      </c>
      <c r="K37" s="18"/>
      <c r="L37" s="23">
        <v>19</v>
      </c>
      <c r="M37" s="23">
        <v>23</v>
      </c>
      <c r="N37" s="23"/>
      <c r="O37" s="18">
        <v>7080.23</v>
      </c>
      <c r="P37" s="18">
        <v>7896.28</v>
      </c>
    </row>
    <row r="38" spans="1:16">
      <c r="A38" s="17">
        <v>36</v>
      </c>
      <c r="B38" s="17">
        <v>573</v>
      </c>
      <c r="C38" s="17" t="s">
        <v>158</v>
      </c>
      <c r="D38" s="17" t="s">
        <v>129</v>
      </c>
      <c r="E38" s="17" t="s">
        <v>149</v>
      </c>
      <c r="F38" s="18">
        <v>7</v>
      </c>
      <c r="G38" s="18">
        <v>10</v>
      </c>
      <c r="H38" s="18"/>
      <c r="I38" s="18">
        <v>125</v>
      </c>
      <c r="J38" s="18">
        <v>148</v>
      </c>
      <c r="K38" s="18"/>
      <c r="L38" s="23">
        <v>7</v>
      </c>
      <c r="M38" s="23">
        <v>10</v>
      </c>
      <c r="N38" s="23"/>
      <c r="O38" s="18">
        <v>1515.2</v>
      </c>
      <c r="P38" s="18">
        <v>1872.8</v>
      </c>
    </row>
    <row r="39" spans="1:16">
      <c r="A39" s="17">
        <v>37</v>
      </c>
      <c r="B39" s="17">
        <v>377</v>
      </c>
      <c r="C39" s="17" t="s">
        <v>159</v>
      </c>
      <c r="D39" s="17" t="s">
        <v>126</v>
      </c>
      <c r="E39" s="17" t="s">
        <v>149</v>
      </c>
      <c r="F39" s="18">
        <v>14</v>
      </c>
      <c r="G39" s="18">
        <v>18</v>
      </c>
      <c r="H39" s="18"/>
      <c r="I39" s="18">
        <v>220</v>
      </c>
      <c r="J39" s="18">
        <v>240</v>
      </c>
      <c r="K39" s="18"/>
      <c r="L39" s="23">
        <v>9</v>
      </c>
      <c r="M39" s="23">
        <v>13</v>
      </c>
      <c r="N39" s="23"/>
      <c r="O39" s="18">
        <v>3125.01</v>
      </c>
      <c r="P39" s="18">
        <v>3662.51</v>
      </c>
    </row>
    <row r="40" spans="1:16">
      <c r="A40" s="17">
        <v>38</v>
      </c>
      <c r="B40" s="17">
        <v>743</v>
      </c>
      <c r="C40" s="17" t="s">
        <v>160</v>
      </c>
      <c r="D40" s="17" t="s">
        <v>161</v>
      </c>
      <c r="E40" s="17" t="s">
        <v>149</v>
      </c>
      <c r="F40" s="18">
        <v>9</v>
      </c>
      <c r="G40" s="18">
        <v>13</v>
      </c>
      <c r="H40" s="18"/>
      <c r="I40" s="18">
        <v>110</v>
      </c>
      <c r="J40" s="18">
        <v>130</v>
      </c>
      <c r="K40" s="18"/>
      <c r="L40" s="23">
        <v>7</v>
      </c>
      <c r="M40" s="23">
        <v>10</v>
      </c>
      <c r="N40" s="23"/>
      <c r="O40" s="18">
        <v>3147.02</v>
      </c>
      <c r="P40" s="18">
        <v>3691.13</v>
      </c>
    </row>
    <row r="41" spans="1:16">
      <c r="A41" s="17">
        <v>39</v>
      </c>
      <c r="B41" s="17">
        <v>584</v>
      </c>
      <c r="C41" s="17" t="s">
        <v>162</v>
      </c>
      <c r="D41" s="17" t="s">
        <v>161</v>
      </c>
      <c r="E41" s="17" t="s">
        <v>149</v>
      </c>
      <c r="F41" s="18">
        <v>4</v>
      </c>
      <c r="G41" s="18">
        <v>6</v>
      </c>
      <c r="H41" s="18"/>
      <c r="I41" s="18">
        <v>74</v>
      </c>
      <c r="J41" s="18">
        <v>96</v>
      </c>
      <c r="K41" s="18"/>
      <c r="L41" s="23">
        <v>9</v>
      </c>
      <c r="M41" s="23">
        <v>13</v>
      </c>
      <c r="N41" s="23"/>
      <c r="O41" s="18">
        <v>2171.75</v>
      </c>
      <c r="P41" s="18">
        <v>2640.45</v>
      </c>
    </row>
    <row r="42" spans="1:16">
      <c r="A42" s="17">
        <v>40</v>
      </c>
      <c r="B42" s="17">
        <v>737</v>
      </c>
      <c r="C42" s="17" t="s">
        <v>163</v>
      </c>
      <c r="D42" s="17" t="s">
        <v>129</v>
      </c>
      <c r="E42" s="17" t="s">
        <v>149</v>
      </c>
      <c r="F42" s="18">
        <v>10</v>
      </c>
      <c r="G42" s="18">
        <v>13</v>
      </c>
      <c r="H42" s="18"/>
      <c r="I42" s="18">
        <v>179</v>
      </c>
      <c r="J42" s="18">
        <v>202</v>
      </c>
      <c r="K42" s="18"/>
      <c r="L42" s="23">
        <v>13</v>
      </c>
      <c r="M42" s="23">
        <v>16</v>
      </c>
      <c r="N42" s="23"/>
      <c r="O42" s="18">
        <v>3054.72</v>
      </c>
      <c r="P42" s="18">
        <v>3571.14</v>
      </c>
    </row>
    <row r="43" spans="1:16">
      <c r="A43" s="17">
        <v>41</v>
      </c>
      <c r="B43" s="17">
        <v>733</v>
      </c>
      <c r="C43" s="17" t="s">
        <v>164</v>
      </c>
      <c r="D43" s="17" t="s">
        <v>161</v>
      </c>
      <c r="E43" s="17" t="s">
        <v>149</v>
      </c>
      <c r="F43" s="18">
        <v>6</v>
      </c>
      <c r="G43" s="18">
        <v>8</v>
      </c>
      <c r="H43" s="18"/>
      <c r="I43" s="18">
        <v>51</v>
      </c>
      <c r="J43" s="18">
        <v>66</v>
      </c>
      <c r="K43" s="18"/>
      <c r="L43" s="23">
        <v>8</v>
      </c>
      <c r="M43" s="23">
        <v>11</v>
      </c>
      <c r="N43" s="23"/>
      <c r="O43" s="18">
        <v>408.91</v>
      </c>
      <c r="P43" s="18">
        <v>554.26</v>
      </c>
    </row>
    <row r="44" spans="1:16">
      <c r="A44" s="17">
        <v>42</v>
      </c>
      <c r="B44" s="17">
        <v>740</v>
      </c>
      <c r="C44" s="17" t="s">
        <v>165</v>
      </c>
      <c r="D44" s="17" t="s">
        <v>135</v>
      </c>
      <c r="E44" s="17" t="s">
        <v>149</v>
      </c>
      <c r="F44" s="18">
        <v>6</v>
      </c>
      <c r="G44" s="18">
        <v>8</v>
      </c>
      <c r="H44" s="18"/>
      <c r="I44" s="18">
        <v>75</v>
      </c>
      <c r="J44" s="18">
        <v>98</v>
      </c>
      <c r="K44" s="18"/>
      <c r="L44" s="23">
        <v>4</v>
      </c>
      <c r="M44" s="23">
        <v>6</v>
      </c>
      <c r="N44" s="23"/>
      <c r="O44" s="18">
        <v>5507.06</v>
      </c>
      <c r="P44" s="18">
        <v>6108.47</v>
      </c>
    </row>
    <row r="45" spans="1:16">
      <c r="A45" s="17">
        <v>43</v>
      </c>
      <c r="B45" s="17">
        <v>545</v>
      </c>
      <c r="C45" s="17" t="s">
        <v>166</v>
      </c>
      <c r="D45" s="17" t="s">
        <v>135</v>
      </c>
      <c r="E45" s="17" t="s">
        <v>149</v>
      </c>
      <c r="F45" s="18">
        <v>12</v>
      </c>
      <c r="G45" s="18">
        <v>16</v>
      </c>
      <c r="H45" s="18"/>
      <c r="I45" s="18">
        <v>101</v>
      </c>
      <c r="J45" s="18">
        <v>119</v>
      </c>
      <c r="K45" s="18"/>
      <c r="L45" s="23">
        <v>5</v>
      </c>
      <c r="M45" s="23">
        <v>7</v>
      </c>
      <c r="N45" s="23"/>
      <c r="O45" s="18">
        <v>2822</v>
      </c>
      <c r="P45" s="18">
        <v>3450.8</v>
      </c>
    </row>
    <row r="46" spans="1:16">
      <c r="A46" s="17">
        <v>44</v>
      </c>
      <c r="B46" s="19">
        <v>753</v>
      </c>
      <c r="C46" s="19" t="s">
        <v>167</v>
      </c>
      <c r="D46" s="19" t="s">
        <v>135</v>
      </c>
      <c r="E46" s="19" t="s">
        <v>149</v>
      </c>
      <c r="F46" s="18">
        <v>4</v>
      </c>
      <c r="G46" s="18">
        <v>6</v>
      </c>
      <c r="H46" s="18"/>
      <c r="I46" s="18">
        <v>40</v>
      </c>
      <c r="J46" s="18">
        <v>52</v>
      </c>
      <c r="K46" s="18"/>
      <c r="L46" s="23">
        <v>4</v>
      </c>
      <c r="M46" s="23">
        <v>6</v>
      </c>
      <c r="N46" s="23"/>
      <c r="O46" s="18">
        <v>1181.5</v>
      </c>
      <c r="P46" s="18">
        <v>1472.25</v>
      </c>
    </row>
    <row r="47" spans="1:16">
      <c r="A47" s="17">
        <v>45</v>
      </c>
      <c r="B47" s="20">
        <v>103639</v>
      </c>
      <c r="C47" s="19" t="s">
        <v>168</v>
      </c>
      <c r="D47" s="17" t="s">
        <v>131</v>
      </c>
      <c r="E47" s="17" t="s">
        <v>149</v>
      </c>
      <c r="F47" s="18">
        <v>10</v>
      </c>
      <c r="G47" s="18">
        <v>13</v>
      </c>
      <c r="H47" s="18"/>
      <c r="I47" s="18">
        <v>74</v>
      </c>
      <c r="J47" s="18">
        <v>96</v>
      </c>
      <c r="K47" s="18"/>
      <c r="L47" s="23">
        <v>3</v>
      </c>
      <c r="M47" s="23">
        <v>4</v>
      </c>
      <c r="N47" s="23"/>
      <c r="O47" s="18">
        <v>1219</v>
      </c>
      <c r="P47" s="18">
        <v>1428.5</v>
      </c>
    </row>
    <row r="48" spans="1:16">
      <c r="A48" s="17">
        <v>46</v>
      </c>
      <c r="B48" s="20">
        <v>104430</v>
      </c>
      <c r="C48" s="21" t="s">
        <v>169</v>
      </c>
      <c r="D48" s="22"/>
      <c r="E48" s="20" t="s">
        <v>149</v>
      </c>
      <c r="F48" s="18">
        <v>4</v>
      </c>
      <c r="G48" s="18">
        <v>6</v>
      </c>
      <c r="H48" s="18"/>
      <c r="I48" s="18">
        <v>40</v>
      </c>
      <c r="J48" s="18">
        <v>52</v>
      </c>
      <c r="K48" s="18"/>
      <c r="L48" s="23">
        <v>4</v>
      </c>
      <c r="M48" s="23">
        <v>6</v>
      </c>
      <c r="N48" s="23"/>
      <c r="O48" s="18">
        <v>800</v>
      </c>
      <c r="P48" s="18">
        <v>980</v>
      </c>
    </row>
    <row r="49" spans="1:16">
      <c r="A49" s="17">
        <v>47</v>
      </c>
      <c r="B49" s="17">
        <v>578</v>
      </c>
      <c r="C49" s="17" t="s">
        <v>170</v>
      </c>
      <c r="D49" s="17" t="s">
        <v>117</v>
      </c>
      <c r="E49" s="17" t="s">
        <v>171</v>
      </c>
      <c r="F49" s="18">
        <v>22</v>
      </c>
      <c r="G49" s="18">
        <v>26</v>
      </c>
      <c r="H49" s="18"/>
      <c r="I49" s="18">
        <v>101</v>
      </c>
      <c r="J49" s="18">
        <v>119</v>
      </c>
      <c r="K49" s="18"/>
      <c r="L49" s="23">
        <v>16</v>
      </c>
      <c r="M49" s="23">
        <v>19</v>
      </c>
      <c r="N49" s="23"/>
      <c r="O49" s="18">
        <v>1237</v>
      </c>
      <c r="P49" s="18">
        <v>1455.5</v>
      </c>
    </row>
    <row r="50" spans="1:16">
      <c r="A50" s="17">
        <v>48</v>
      </c>
      <c r="B50" s="17">
        <v>373</v>
      </c>
      <c r="C50" s="17" t="s">
        <v>172</v>
      </c>
      <c r="D50" s="17" t="s">
        <v>126</v>
      </c>
      <c r="E50" s="17" t="s">
        <v>171</v>
      </c>
      <c r="F50" s="18">
        <v>34</v>
      </c>
      <c r="G50" s="18">
        <v>41</v>
      </c>
      <c r="H50" s="18"/>
      <c r="I50" s="18">
        <v>123</v>
      </c>
      <c r="J50" s="18">
        <v>145</v>
      </c>
      <c r="K50" s="18"/>
      <c r="L50" s="23">
        <v>14</v>
      </c>
      <c r="M50" s="23">
        <v>17</v>
      </c>
      <c r="N50" s="23"/>
      <c r="O50" s="18">
        <v>4496.54</v>
      </c>
      <c r="P50" s="18">
        <v>5245.5</v>
      </c>
    </row>
    <row r="51" spans="1:16">
      <c r="A51" s="17">
        <v>49</v>
      </c>
      <c r="B51" s="17">
        <v>515</v>
      </c>
      <c r="C51" s="17" t="s">
        <v>173</v>
      </c>
      <c r="D51" s="17" t="s">
        <v>126</v>
      </c>
      <c r="E51" s="17" t="s">
        <v>171</v>
      </c>
      <c r="F51" s="18">
        <v>18</v>
      </c>
      <c r="G51" s="18">
        <v>23</v>
      </c>
      <c r="H51" s="18"/>
      <c r="I51" s="18">
        <v>180</v>
      </c>
      <c r="J51" s="18">
        <v>203</v>
      </c>
      <c r="K51" s="18"/>
      <c r="L51" s="23">
        <v>8</v>
      </c>
      <c r="M51" s="23">
        <v>11</v>
      </c>
      <c r="N51" s="23"/>
      <c r="O51" s="18">
        <v>4015.05</v>
      </c>
      <c r="P51" s="18">
        <v>4619.57</v>
      </c>
    </row>
    <row r="52" spans="1:16">
      <c r="A52" s="17">
        <v>50</v>
      </c>
      <c r="B52" s="17">
        <v>308</v>
      </c>
      <c r="C52" s="17" t="s">
        <v>174</v>
      </c>
      <c r="D52" s="17" t="s">
        <v>117</v>
      </c>
      <c r="E52" s="17" t="s">
        <v>171</v>
      </c>
      <c r="F52" s="18">
        <v>22</v>
      </c>
      <c r="G52" s="18">
        <v>26</v>
      </c>
      <c r="H52" s="18"/>
      <c r="I52" s="18">
        <v>105</v>
      </c>
      <c r="J52" s="18">
        <v>124</v>
      </c>
      <c r="K52" s="18"/>
      <c r="L52" s="23">
        <v>7</v>
      </c>
      <c r="M52" s="23">
        <v>10</v>
      </c>
      <c r="N52" s="23"/>
      <c r="O52" s="18">
        <v>5601.55</v>
      </c>
      <c r="P52" s="18">
        <v>6221.86</v>
      </c>
    </row>
    <row r="53" spans="1:16">
      <c r="A53" s="17">
        <v>51</v>
      </c>
      <c r="B53" s="17">
        <v>517</v>
      </c>
      <c r="C53" s="17" t="s">
        <v>175</v>
      </c>
      <c r="D53" s="17" t="s">
        <v>114</v>
      </c>
      <c r="E53" s="17" t="s">
        <v>171</v>
      </c>
      <c r="F53" s="18">
        <v>22</v>
      </c>
      <c r="G53" s="18">
        <v>26</v>
      </c>
      <c r="H53" s="18"/>
      <c r="I53" s="18">
        <v>70</v>
      </c>
      <c r="J53" s="18">
        <v>91</v>
      </c>
      <c r="K53" s="18"/>
      <c r="L53" s="23">
        <v>11</v>
      </c>
      <c r="M53" s="23">
        <v>13</v>
      </c>
      <c r="N53" s="23"/>
      <c r="O53" s="18">
        <v>2944.66</v>
      </c>
      <c r="P53" s="18">
        <v>3622.52</v>
      </c>
    </row>
    <row r="54" spans="1:16">
      <c r="A54" s="17">
        <v>52</v>
      </c>
      <c r="B54" s="17">
        <v>744</v>
      </c>
      <c r="C54" s="17" t="s">
        <v>176</v>
      </c>
      <c r="D54" s="17" t="s">
        <v>117</v>
      </c>
      <c r="E54" s="17" t="s">
        <v>171</v>
      </c>
      <c r="F54" s="18">
        <v>21</v>
      </c>
      <c r="G54" s="18">
        <v>25</v>
      </c>
      <c r="H54" s="18"/>
      <c r="I54" s="18">
        <v>85</v>
      </c>
      <c r="J54" s="18">
        <v>111</v>
      </c>
      <c r="K54" s="18"/>
      <c r="L54" s="23">
        <v>10</v>
      </c>
      <c r="M54" s="23">
        <v>14</v>
      </c>
      <c r="N54" s="23"/>
      <c r="O54" s="18">
        <v>3030.55</v>
      </c>
      <c r="P54" s="18">
        <v>3539.72</v>
      </c>
    </row>
    <row r="55" spans="1:16">
      <c r="A55" s="17">
        <v>53</v>
      </c>
      <c r="B55" s="17">
        <v>391</v>
      </c>
      <c r="C55" s="17" t="s">
        <v>177</v>
      </c>
      <c r="D55" s="17" t="s">
        <v>126</v>
      </c>
      <c r="E55" s="17" t="s">
        <v>171</v>
      </c>
      <c r="F55" s="18">
        <v>14</v>
      </c>
      <c r="G55" s="18">
        <v>18</v>
      </c>
      <c r="H55" s="18"/>
      <c r="I55" s="18">
        <v>155</v>
      </c>
      <c r="J55" s="18">
        <v>175</v>
      </c>
      <c r="K55" s="18"/>
      <c r="L55" s="23">
        <v>7</v>
      </c>
      <c r="M55" s="23">
        <v>10</v>
      </c>
      <c r="N55" s="23"/>
      <c r="O55" s="18">
        <v>2188.5</v>
      </c>
      <c r="P55" s="18">
        <v>2663.9</v>
      </c>
    </row>
    <row r="56" spans="1:16">
      <c r="A56" s="17">
        <v>54</v>
      </c>
      <c r="B56" s="17">
        <v>355</v>
      </c>
      <c r="C56" s="17" t="s">
        <v>178</v>
      </c>
      <c r="D56" s="17" t="s">
        <v>117</v>
      </c>
      <c r="E56" s="17" t="s">
        <v>171</v>
      </c>
      <c r="F56" s="18">
        <v>15</v>
      </c>
      <c r="G56" s="18">
        <v>20</v>
      </c>
      <c r="H56" s="18"/>
      <c r="I56" s="18">
        <v>145</v>
      </c>
      <c r="J56" s="18">
        <v>171</v>
      </c>
      <c r="K56" s="18"/>
      <c r="L56" s="23">
        <v>8</v>
      </c>
      <c r="M56" s="23">
        <v>11</v>
      </c>
      <c r="N56" s="23"/>
      <c r="O56" s="18">
        <v>3202.5</v>
      </c>
      <c r="P56" s="18">
        <v>3763.25</v>
      </c>
    </row>
    <row r="57" spans="1:16">
      <c r="A57" s="17">
        <v>55</v>
      </c>
      <c r="B57" s="17">
        <v>349</v>
      </c>
      <c r="C57" s="17" t="s">
        <v>179</v>
      </c>
      <c r="D57" s="17" t="s">
        <v>126</v>
      </c>
      <c r="E57" s="17" t="s">
        <v>171</v>
      </c>
      <c r="F57" s="18">
        <v>24</v>
      </c>
      <c r="G57" s="18">
        <v>29</v>
      </c>
      <c r="H57" s="18"/>
      <c r="I57" s="18">
        <v>102</v>
      </c>
      <c r="J57" s="18">
        <v>120</v>
      </c>
      <c r="K57" s="18"/>
      <c r="L57" s="23">
        <v>12</v>
      </c>
      <c r="M57" s="23">
        <v>14</v>
      </c>
      <c r="N57" s="23"/>
      <c r="O57" s="18">
        <v>3466.52</v>
      </c>
      <c r="P57" s="18">
        <v>4106.48</v>
      </c>
    </row>
    <row r="58" spans="1:16">
      <c r="A58" s="17">
        <v>56</v>
      </c>
      <c r="B58" s="17">
        <v>742</v>
      </c>
      <c r="C58" s="17" t="s">
        <v>180</v>
      </c>
      <c r="D58" s="17" t="s">
        <v>117</v>
      </c>
      <c r="E58" s="17" t="s">
        <v>171</v>
      </c>
      <c r="F58" s="18">
        <v>22</v>
      </c>
      <c r="G58" s="18">
        <v>26</v>
      </c>
      <c r="H58" s="18"/>
      <c r="I58" s="18">
        <v>115</v>
      </c>
      <c r="J58" s="18">
        <v>136</v>
      </c>
      <c r="K58" s="18"/>
      <c r="L58" s="23">
        <v>8</v>
      </c>
      <c r="M58" s="23">
        <v>11</v>
      </c>
      <c r="N58" s="23"/>
      <c r="O58" s="18">
        <v>1357.5</v>
      </c>
      <c r="P58" s="18">
        <v>1636.25</v>
      </c>
    </row>
    <row r="59" spans="1:16">
      <c r="A59" s="17">
        <v>57</v>
      </c>
      <c r="B59" s="17">
        <v>511</v>
      </c>
      <c r="C59" s="17" t="s">
        <v>181</v>
      </c>
      <c r="D59" s="17" t="s">
        <v>129</v>
      </c>
      <c r="E59" s="17" t="s">
        <v>171</v>
      </c>
      <c r="F59" s="18">
        <v>12</v>
      </c>
      <c r="G59" s="18">
        <v>16</v>
      </c>
      <c r="H59" s="18"/>
      <c r="I59" s="18">
        <v>112</v>
      </c>
      <c r="J59" s="18">
        <v>132</v>
      </c>
      <c r="K59" s="18"/>
      <c r="L59" s="23">
        <v>6</v>
      </c>
      <c r="M59" s="23">
        <v>8</v>
      </c>
      <c r="N59" s="23"/>
      <c r="O59" s="18">
        <v>1986.5</v>
      </c>
      <c r="P59" s="18">
        <v>2579.75</v>
      </c>
    </row>
    <row r="60" spans="1:16">
      <c r="A60" s="17">
        <v>58</v>
      </c>
      <c r="B60" s="17">
        <v>747</v>
      </c>
      <c r="C60" s="17" t="s">
        <v>182</v>
      </c>
      <c r="D60" s="17" t="s">
        <v>161</v>
      </c>
      <c r="E60" s="17" t="s">
        <v>171</v>
      </c>
      <c r="F60" s="18">
        <v>4</v>
      </c>
      <c r="G60" s="18">
        <v>6</v>
      </c>
      <c r="H60" s="18"/>
      <c r="I60" s="18">
        <v>73</v>
      </c>
      <c r="J60" s="18">
        <v>95</v>
      </c>
      <c r="K60" s="18"/>
      <c r="L60" s="23">
        <v>12</v>
      </c>
      <c r="M60" s="23">
        <v>14</v>
      </c>
      <c r="N60" s="23"/>
      <c r="O60" s="18">
        <v>2524.14</v>
      </c>
      <c r="P60" s="18">
        <v>3133.8</v>
      </c>
    </row>
    <row r="61" spans="1:16">
      <c r="A61" s="17">
        <v>59</v>
      </c>
      <c r="B61" s="17">
        <v>572</v>
      </c>
      <c r="C61" s="17" t="s">
        <v>183</v>
      </c>
      <c r="D61" s="17" t="s">
        <v>126</v>
      </c>
      <c r="E61" s="17" t="s">
        <v>171</v>
      </c>
      <c r="F61" s="18">
        <v>12</v>
      </c>
      <c r="G61" s="18">
        <v>16</v>
      </c>
      <c r="H61" s="18"/>
      <c r="I61" s="18">
        <v>92</v>
      </c>
      <c r="J61" s="18">
        <v>120</v>
      </c>
      <c r="K61" s="18"/>
      <c r="L61" s="23">
        <v>15</v>
      </c>
      <c r="M61" s="23">
        <v>18</v>
      </c>
      <c r="N61" s="23"/>
      <c r="O61" s="18">
        <v>5798.06</v>
      </c>
      <c r="P61" s="18">
        <v>6457.67</v>
      </c>
    </row>
    <row r="62" spans="1:16">
      <c r="A62" s="17">
        <v>60</v>
      </c>
      <c r="B62" s="17">
        <v>723</v>
      </c>
      <c r="C62" s="17" t="s">
        <v>184</v>
      </c>
      <c r="D62" s="17" t="s">
        <v>135</v>
      </c>
      <c r="E62" s="17" t="s">
        <v>171</v>
      </c>
      <c r="F62" s="18">
        <v>5</v>
      </c>
      <c r="G62" s="18">
        <v>7</v>
      </c>
      <c r="H62" s="18"/>
      <c r="I62" s="18">
        <v>72</v>
      </c>
      <c r="J62" s="18">
        <v>94</v>
      </c>
      <c r="K62" s="18"/>
      <c r="L62" s="23">
        <v>4</v>
      </c>
      <c r="M62" s="23">
        <v>6</v>
      </c>
      <c r="N62" s="23"/>
      <c r="O62" s="18">
        <v>1037.04</v>
      </c>
      <c r="P62" s="18">
        <v>1255.56</v>
      </c>
    </row>
    <row r="63" spans="1:16">
      <c r="A63" s="17">
        <v>61</v>
      </c>
      <c r="B63" s="17">
        <v>718</v>
      </c>
      <c r="C63" s="17" t="s">
        <v>185</v>
      </c>
      <c r="D63" s="17" t="s">
        <v>135</v>
      </c>
      <c r="E63" s="17" t="s">
        <v>171</v>
      </c>
      <c r="F63" s="18">
        <v>10</v>
      </c>
      <c r="G63" s="18">
        <v>13</v>
      </c>
      <c r="H63" s="18"/>
      <c r="I63" s="18">
        <v>54</v>
      </c>
      <c r="J63" s="18">
        <v>70</v>
      </c>
      <c r="K63" s="18"/>
      <c r="L63" s="23">
        <v>18</v>
      </c>
      <c r="M63" s="23">
        <v>22</v>
      </c>
      <c r="N63" s="23"/>
      <c r="O63" s="18">
        <v>2058.02</v>
      </c>
      <c r="P63" s="18">
        <v>2481.23</v>
      </c>
    </row>
    <row r="64" spans="1:16">
      <c r="A64" s="17">
        <v>62</v>
      </c>
      <c r="B64" s="20">
        <v>102935</v>
      </c>
      <c r="C64" s="19" t="s">
        <v>186</v>
      </c>
      <c r="D64" s="17" t="s">
        <v>131</v>
      </c>
      <c r="E64" s="17" t="s">
        <v>171</v>
      </c>
      <c r="F64" s="18">
        <v>15</v>
      </c>
      <c r="G64" s="18">
        <v>20</v>
      </c>
      <c r="H64" s="18"/>
      <c r="I64" s="18">
        <v>74</v>
      </c>
      <c r="J64" s="18">
        <v>96</v>
      </c>
      <c r="K64" s="18"/>
      <c r="L64" s="23">
        <v>9</v>
      </c>
      <c r="M64" s="23">
        <v>13</v>
      </c>
      <c r="N64" s="23"/>
      <c r="O64" s="18">
        <v>1137</v>
      </c>
      <c r="P64" s="18">
        <v>1405.5</v>
      </c>
    </row>
    <row r="65" spans="1:16">
      <c r="A65" s="17">
        <v>63</v>
      </c>
      <c r="B65" s="20">
        <v>102478</v>
      </c>
      <c r="C65" s="19" t="s">
        <v>187</v>
      </c>
      <c r="D65" s="17" t="s">
        <v>161</v>
      </c>
      <c r="E65" s="17" t="s">
        <v>171</v>
      </c>
      <c r="F65" s="18">
        <v>4</v>
      </c>
      <c r="G65" s="18">
        <v>6</v>
      </c>
      <c r="H65" s="18"/>
      <c r="I65" s="18">
        <v>40</v>
      </c>
      <c r="J65" s="18">
        <v>52</v>
      </c>
      <c r="K65" s="18"/>
      <c r="L65" s="23">
        <v>3</v>
      </c>
      <c r="M65" s="23">
        <v>4</v>
      </c>
      <c r="N65" s="23"/>
      <c r="O65" s="18">
        <v>900</v>
      </c>
      <c r="P65" s="18">
        <v>1140</v>
      </c>
    </row>
    <row r="66" spans="1:16">
      <c r="A66" s="17">
        <v>64</v>
      </c>
      <c r="B66" s="20">
        <v>102479</v>
      </c>
      <c r="C66" s="19" t="s">
        <v>188</v>
      </c>
      <c r="D66" s="17" t="s">
        <v>131</v>
      </c>
      <c r="E66" s="17" t="s">
        <v>171</v>
      </c>
      <c r="F66" s="18">
        <v>8</v>
      </c>
      <c r="G66" s="18">
        <v>11</v>
      </c>
      <c r="H66" s="18"/>
      <c r="I66" s="18">
        <v>98</v>
      </c>
      <c r="J66" s="18">
        <v>127</v>
      </c>
      <c r="K66" s="18"/>
      <c r="L66" s="23">
        <v>6</v>
      </c>
      <c r="M66" s="23">
        <v>8</v>
      </c>
      <c r="N66" s="23"/>
      <c r="O66" s="18">
        <v>1237.3</v>
      </c>
      <c r="P66" s="18">
        <v>1455.95</v>
      </c>
    </row>
    <row r="67" spans="1:16">
      <c r="A67" s="17">
        <v>65</v>
      </c>
      <c r="B67" s="20">
        <v>337</v>
      </c>
      <c r="C67" s="17" t="s">
        <v>189</v>
      </c>
      <c r="D67" s="17" t="s">
        <v>114</v>
      </c>
      <c r="E67" s="17" t="s">
        <v>171</v>
      </c>
      <c r="F67" s="18">
        <v>29</v>
      </c>
      <c r="G67" s="18">
        <v>35</v>
      </c>
      <c r="H67" s="18"/>
      <c r="I67" s="18">
        <v>354</v>
      </c>
      <c r="J67" s="18">
        <v>382</v>
      </c>
      <c r="K67" s="18"/>
      <c r="L67" s="23">
        <v>23</v>
      </c>
      <c r="M67" s="23">
        <v>26</v>
      </c>
      <c r="N67" s="23"/>
      <c r="O67" s="18">
        <v>15501.09</v>
      </c>
      <c r="P67" s="18">
        <v>16141.18</v>
      </c>
    </row>
    <row r="68" spans="1:16">
      <c r="A68" s="17">
        <v>66</v>
      </c>
      <c r="B68" s="19">
        <v>341</v>
      </c>
      <c r="C68" s="19" t="s">
        <v>190</v>
      </c>
      <c r="D68" s="19" t="s">
        <v>114</v>
      </c>
      <c r="E68" s="19" t="s">
        <v>191</v>
      </c>
      <c r="F68" s="18">
        <v>22</v>
      </c>
      <c r="G68" s="18">
        <v>26</v>
      </c>
      <c r="H68" s="18"/>
      <c r="I68" s="18">
        <v>64</v>
      </c>
      <c r="J68" s="18">
        <v>83</v>
      </c>
      <c r="K68" s="18"/>
      <c r="L68" s="23">
        <v>19</v>
      </c>
      <c r="M68" s="23">
        <v>23</v>
      </c>
      <c r="N68" s="23"/>
      <c r="O68" s="18">
        <v>25600.62</v>
      </c>
      <c r="P68" s="18">
        <v>26280.65</v>
      </c>
    </row>
    <row r="69" spans="1:16">
      <c r="A69" s="17">
        <v>67</v>
      </c>
      <c r="B69" s="17">
        <v>514</v>
      </c>
      <c r="C69" s="17" t="s">
        <v>192</v>
      </c>
      <c r="D69" s="17" t="s">
        <v>117</v>
      </c>
      <c r="E69" s="17" t="s">
        <v>191</v>
      </c>
      <c r="F69" s="18">
        <v>20</v>
      </c>
      <c r="G69" s="18">
        <v>24</v>
      </c>
      <c r="H69" s="18"/>
      <c r="I69" s="18">
        <v>226</v>
      </c>
      <c r="J69" s="18">
        <v>246</v>
      </c>
      <c r="K69" s="18"/>
      <c r="L69" s="23">
        <v>20</v>
      </c>
      <c r="M69" s="23">
        <v>23</v>
      </c>
      <c r="N69" s="23"/>
      <c r="O69" s="18">
        <v>5638.57</v>
      </c>
      <c r="P69" s="18">
        <v>6266.28</v>
      </c>
    </row>
    <row r="70" spans="1:16">
      <c r="A70" s="17">
        <v>68</v>
      </c>
      <c r="B70" s="17">
        <v>746</v>
      </c>
      <c r="C70" s="17" t="s">
        <v>193</v>
      </c>
      <c r="D70" s="17" t="s">
        <v>131</v>
      </c>
      <c r="E70" s="17" t="s">
        <v>191</v>
      </c>
      <c r="F70" s="18">
        <v>14</v>
      </c>
      <c r="G70" s="18">
        <v>18</v>
      </c>
      <c r="H70" s="18"/>
      <c r="I70" s="18">
        <v>74</v>
      </c>
      <c r="J70" s="18">
        <v>96</v>
      </c>
      <c r="K70" s="18"/>
      <c r="L70" s="23">
        <v>3</v>
      </c>
      <c r="M70" s="23">
        <v>4</v>
      </c>
      <c r="N70" s="23"/>
      <c r="O70" s="18">
        <v>1113.25</v>
      </c>
      <c r="P70" s="18">
        <v>1369.88</v>
      </c>
    </row>
    <row r="71" spans="1:16">
      <c r="A71" s="17">
        <v>69</v>
      </c>
      <c r="B71" s="17">
        <v>385</v>
      </c>
      <c r="C71" s="17" t="s">
        <v>194</v>
      </c>
      <c r="D71" s="17" t="s">
        <v>114</v>
      </c>
      <c r="E71" s="17" t="s">
        <v>191</v>
      </c>
      <c r="F71" s="18">
        <v>27</v>
      </c>
      <c r="G71" s="18">
        <v>32</v>
      </c>
      <c r="H71" s="18"/>
      <c r="I71" s="18">
        <v>56</v>
      </c>
      <c r="J71" s="18">
        <v>73</v>
      </c>
      <c r="K71" s="18"/>
      <c r="L71" s="23">
        <v>12</v>
      </c>
      <c r="M71" s="23">
        <v>14</v>
      </c>
      <c r="N71" s="23"/>
      <c r="O71" s="18">
        <v>1236.5</v>
      </c>
      <c r="P71" s="18">
        <v>1454.75</v>
      </c>
    </row>
    <row r="72" spans="1:16">
      <c r="A72" s="17">
        <v>70</v>
      </c>
      <c r="B72" s="17">
        <v>721</v>
      </c>
      <c r="C72" s="17" t="s">
        <v>195</v>
      </c>
      <c r="D72" s="17" t="s">
        <v>131</v>
      </c>
      <c r="E72" s="17" t="s">
        <v>191</v>
      </c>
      <c r="F72" s="18">
        <v>14</v>
      </c>
      <c r="G72" s="18">
        <v>18</v>
      </c>
      <c r="H72" s="18"/>
      <c r="I72" s="18">
        <v>150</v>
      </c>
      <c r="J72" s="18">
        <v>170</v>
      </c>
      <c r="K72" s="18"/>
      <c r="L72" s="23">
        <v>9</v>
      </c>
      <c r="M72" s="23">
        <v>13</v>
      </c>
      <c r="N72" s="23"/>
      <c r="O72" s="18">
        <v>3023</v>
      </c>
      <c r="P72" s="18">
        <v>3529.9</v>
      </c>
    </row>
    <row r="73" spans="1:16">
      <c r="A73" s="17">
        <v>71</v>
      </c>
      <c r="B73" s="17">
        <v>717</v>
      </c>
      <c r="C73" s="17" t="s">
        <v>196</v>
      </c>
      <c r="D73" s="17" t="s">
        <v>131</v>
      </c>
      <c r="E73" s="17" t="s">
        <v>191</v>
      </c>
      <c r="F73" s="18">
        <v>4</v>
      </c>
      <c r="G73" s="18">
        <v>6</v>
      </c>
      <c r="H73" s="18"/>
      <c r="I73" s="18">
        <v>70</v>
      </c>
      <c r="J73" s="18">
        <v>91</v>
      </c>
      <c r="K73" s="18"/>
      <c r="L73" s="23">
        <v>3</v>
      </c>
      <c r="M73" s="23">
        <v>4</v>
      </c>
      <c r="N73" s="23"/>
      <c r="O73" s="18">
        <v>1234.13</v>
      </c>
      <c r="P73" s="18">
        <v>1451.2</v>
      </c>
    </row>
    <row r="74" spans="1:16">
      <c r="A74" s="17">
        <v>72</v>
      </c>
      <c r="B74" s="17">
        <v>591</v>
      </c>
      <c r="C74" s="17" t="s">
        <v>197</v>
      </c>
      <c r="D74" s="17" t="s">
        <v>131</v>
      </c>
      <c r="E74" s="17" t="s">
        <v>191</v>
      </c>
      <c r="F74" s="18">
        <v>14</v>
      </c>
      <c r="G74" s="18">
        <v>18</v>
      </c>
      <c r="H74" s="18"/>
      <c r="I74" s="18">
        <v>154</v>
      </c>
      <c r="J74" s="18">
        <v>174</v>
      </c>
      <c r="K74" s="18"/>
      <c r="L74" s="23">
        <v>7</v>
      </c>
      <c r="M74" s="23">
        <v>10</v>
      </c>
      <c r="N74" s="23"/>
      <c r="O74" s="18">
        <v>3917.11</v>
      </c>
      <c r="P74" s="18">
        <v>4592.24</v>
      </c>
    </row>
    <row r="75" spans="1:16">
      <c r="A75" s="17">
        <v>73</v>
      </c>
      <c r="B75" s="17">
        <v>748</v>
      </c>
      <c r="C75" s="17" t="s">
        <v>198</v>
      </c>
      <c r="D75" s="17" t="s">
        <v>135</v>
      </c>
      <c r="E75" s="17" t="s">
        <v>191</v>
      </c>
      <c r="F75" s="18">
        <v>9</v>
      </c>
      <c r="G75" s="18">
        <v>13</v>
      </c>
      <c r="H75" s="18"/>
      <c r="I75" s="18">
        <v>40</v>
      </c>
      <c r="J75" s="18">
        <v>52</v>
      </c>
      <c r="K75" s="18"/>
      <c r="L75" s="23">
        <v>8</v>
      </c>
      <c r="M75" s="23">
        <v>11</v>
      </c>
      <c r="N75" s="23"/>
      <c r="O75" s="18">
        <v>3786.1</v>
      </c>
      <c r="P75" s="18">
        <v>4421.93</v>
      </c>
    </row>
    <row r="76" spans="1:16">
      <c r="A76" s="17">
        <v>74</v>
      </c>
      <c r="B76" s="17">
        <v>371</v>
      </c>
      <c r="C76" s="17" t="s">
        <v>199</v>
      </c>
      <c r="D76" s="17" t="s">
        <v>161</v>
      </c>
      <c r="E76" s="17" t="s">
        <v>191</v>
      </c>
      <c r="F76" s="18">
        <v>4</v>
      </c>
      <c r="G76" s="18">
        <v>6</v>
      </c>
      <c r="H76" s="18"/>
      <c r="I76" s="18">
        <v>82</v>
      </c>
      <c r="J76" s="18">
        <v>107</v>
      </c>
      <c r="K76" s="18"/>
      <c r="L76" s="23">
        <v>5</v>
      </c>
      <c r="M76" s="23">
        <v>7</v>
      </c>
      <c r="N76" s="23"/>
      <c r="O76" s="18">
        <v>2468.86</v>
      </c>
      <c r="P76" s="18">
        <v>3056.4</v>
      </c>
    </row>
    <row r="77" spans="1:16">
      <c r="A77" s="17">
        <v>75</v>
      </c>
      <c r="B77" s="17">
        <v>539</v>
      </c>
      <c r="C77" s="17" t="s">
        <v>200</v>
      </c>
      <c r="D77" s="17" t="s">
        <v>161</v>
      </c>
      <c r="E77" s="17" t="s">
        <v>191</v>
      </c>
      <c r="F77" s="18">
        <v>12</v>
      </c>
      <c r="G77" s="18">
        <v>16</v>
      </c>
      <c r="H77" s="18"/>
      <c r="I77" s="18">
        <v>40</v>
      </c>
      <c r="J77" s="18">
        <v>52</v>
      </c>
      <c r="K77" s="18"/>
      <c r="L77" s="23">
        <v>6</v>
      </c>
      <c r="M77" s="23">
        <v>8</v>
      </c>
      <c r="N77" s="23"/>
      <c r="O77" s="18">
        <v>2910.71</v>
      </c>
      <c r="P77" s="18">
        <v>3574.99</v>
      </c>
    </row>
    <row r="78" spans="1:16">
      <c r="A78" s="17">
        <v>76</v>
      </c>
      <c r="B78" s="17">
        <v>720</v>
      </c>
      <c r="C78" s="17" t="s">
        <v>201</v>
      </c>
      <c r="D78" s="17" t="s">
        <v>135</v>
      </c>
      <c r="E78" s="17" t="s">
        <v>191</v>
      </c>
      <c r="F78" s="18">
        <v>6</v>
      </c>
      <c r="G78" s="18">
        <v>8</v>
      </c>
      <c r="H78" s="18"/>
      <c r="I78" s="18">
        <v>54</v>
      </c>
      <c r="J78" s="18">
        <v>70</v>
      </c>
      <c r="K78" s="18"/>
      <c r="L78" s="23">
        <v>2</v>
      </c>
      <c r="M78" s="23">
        <v>3</v>
      </c>
      <c r="N78" s="23"/>
      <c r="O78" s="18">
        <v>3182.24</v>
      </c>
      <c r="P78" s="18">
        <v>3736.91</v>
      </c>
    </row>
    <row r="79" spans="1:16">
      <c r="A79" s="17">
        <v>77</v>
      </c>
      <c r="B79" s="17">
        <v>594</v>
      </c>
      <c r="C79" s="17" t="s">
        <v>202</v>
      </c>
      <c r="D79" s="17" t="s">
        <v>135</v>
      </c>
      <c r="E79" s="17" t="s">
        <v>191</v>
      </c>
      <c r="F79" s="18">
        <v>7</v>
      </c>
      <c r="G79" s="18">
        <v>10</v>
      </c>
      <c r="H79" s="18"/>
      <c r="I79" s="18">
        <v>47</v>
      </c>
      <c r="J79" s="18">
        <v>61</v>
      </c>
      <c r="K79" s="18"/>
      <c r="L79" s="23">
        <v>6</v>
      </c>
      <c r="M79" s="23">
        <v>8</v>
      </c>
      <c r="N79" s="23"/>
      <c r="O79" s="18">
        <v>3597.45</v>
      </c>
      <c r="P79" s="18">
        <v>4276.69</v>
      </c>
    </row>
    <row r="80" spans="1:16">
      <c r="A80" s="17">
        <v>78</v>
      </c>
      <c r="B80" s="17">
        <v>549</v>
      </c>
      <c r="C80" s="17" t="s">
        <v>203</v>
      </c>
      <c r="D80" s="17" t="s">
        <v>161</v>
      </c>
      <c r="E80" s="17" t="s">
        <v>191</v>
      </c>
      <c r="F80" s="18">
        <v>12</v>
      </c>
      <c r="G80" s="18">
        <v>16</v>
      </c>
      <c r="H80" s="18"/>
      <c r="I80" s="18">
        <v>40</v>
      </c>
      <c r="J80" s="18">
        <v>52</v>
      </c>
      <c r="K80" s="18"/>
      <c r="L80" s="23">
        <v>18</v>
      </c>
      <c r="M80" s="23">
        <v>22</v>
      </c>
      <c r="N80" s="23"/>
      <c r="O80" s="18">
        <v>1582.55</v>
      </c>
      <c r="P80" s="18">
        <v>1973.83</v>
      </c>
    </row>
    <row r="81" spans="1:16">
      <c r="A81" s="17">
        <v>79</v>
      </c>
      <c r="B81" s="17">
        <v>716</v>
      </c>
      <c r="C81" s="17" t="s">
        <v>204</v>
      </c>
      <c r="D81" s="17" t="s">
        <v>161</v>
      </c>
      <c r="E81" s="17" t="s">
        <v>191</v>
      </c>
      <c r="F81" s="18">
        <v>12</v>
      </c>
      <c r="G81" s="18">
        <v>16</v>
      </c>
      <c r="H81" s="18"/>
      <c r="I81" s="18">
        <v>55</v>
      </c>
      <c r="J81" s="18">
        <v>72</v>
      </c>
      <c r="K81" s="18"/>
      <c r="L81" s="23">
        <v>7</v>
      </c>
      <c r="M81" s="23">
        <v>10</v>
      </c>
      <c r="N81" s="23"/>
      <c r="O81" s="18">
        <v>4124.52</v>
      </c>
      <c r="P81" s="18">
        <v>4761.88</v>
      </c>
    </row>
    <row r="82" s="2" customFormat="1" spans="1:16">
      <c r="A82" s="17">
        <v>80</v>
      </c>
      <c r="B82" s="17">
        <v>732</v>
      </c>
      <c r="C82" s="17" t="s">
        <v>205</v>
      </c>
      <c r="D82" s="17" t="s">
        <v>161</v>
      </c>
      <c r="E82" s="17" t="s">
        <v>191</v>
      </c>
      <c r="F82" s="18">
        <v>4</v>
      </c>
      <c r="G82" s="18">
        <v>6</v>
      </c>
      <c r="H82" s="18"/>
      <c r="I82" s="18">
        <v>61</v>
      </c>
      <c r="J82" s="18">
        <v>79</v>
      </c>
      <c r="K82" s="18"/>
      <c r="L82" s="23">
        <v>6</v>
      </c>
      <c r="M82" s="23">
        <v>8</v>
      </c>
      <c r="N82" s="23"/>
      <c r="O82" s="18">
        <v>4579.29</v>
      </c>
      <c r="P82" s="18">
        <v>5353.08</v>
      </c>
    </row>
    <row r="83" spans="1:16">
      <c r="A83" s="17">
        <v>81</v>
      </c>
      <c r="B83" s="20">
        <v>102567</v>
      </c>
      <c r="C83" s="19" t="s">
        <v>206</v>
      </c>
      <c r="D83" s="17" t="s">
        <v>131</v>
      </c>
      <c r="E83" s="17" t="s">
        <v>207</v>
      </c>
      <c r="F83" s="18">
        <v>4</v>
      </c>
      <c r="G83" s="18">
        <v>6</v>
      </c>
      <c r="H83" s="18"/>
      <c r="I83" s="18">
        <v>40</v>
      </c>
      <c r="J83" s="18">
        <v>52</v>
      </c>
      <c r="K83" s="18"/>
      <c r="L83" s="23">
        <v>13</v>
      </c>
      <c r="M83" s="23">
        <v>16</v>
      </c>
      <c r="N83" s="23"/>
      <c r="O83" s="18">
        <v>1633.3</v>
      </c>
      <c r="P83" s="18">
        <v>2049.95</v>
      </c>
    </row>
    <row r="84" spans="1:16">
      <c r="A84" s="17">
        <v>82</v>
      </c>
      <c r="B84" s="20">
        <v>104533</v>
      </c>
      <c r="C84" s="21" t="s">
        <v>208</v>
      </c>
      <c r="D84" s="22"/>
      <c r="E84" s="22" t="s">
        <v>207</v>
      </c>
      <c r="F84" s="18">
        <v>4</v>
      </c>
      <c r="G84" s="18">
        <v>6</v>
      </c>
      <c r="H84" s="18"/>
      <c r="I84" s="18">
        <v>40</v>
      </c>
      <c r="J84" s="18">
        <v>52</v>
      </c>
      <c r="K84" s="18"/>
      <c r="L84" s="23">
        <v>4</v>
      </c>
      <c r="M84" s="23">
        <v>6</v>
      </c>
      <c r="N84" s="23"/>
      <c r="O84" s="18">
        <v>800</v>
      </c>
      <c r="P84" s="18">
        <v>980</v>
      </c>
    </row>
    <row r="85" spans="1:16">
      <c r="A85" s="17">
        <v>83</v>
      </c>
      <c r="B85" s="17">
        <v>367</v>
      </c>
      <c r="C85" s="17" t="s">
        <v>209</v>
      </c>
      <c r="D85" s="17" t="s">
        <v>131</v>
      </c>
      <c r="E85" s="17" t="s">
        <v>210</v>
      </c>
      <c r="F85" s="18">
        <v>14</v>
      </c>
      <c r="G85" s="18">
        <v>18</v>
      </c>
      <c r="H85" s="18"/>
      <c r="I85" s="18">
        <v>113</v>
      </c>
      <c r="J85" s="18">
        <v>133</v>
      </c>
      <c r="K85" s="18"/>
      <c r="L85" s="23">
        <v>12</v>
      </c>
      <c r="M85" s="23">
        <v>14</v>
      </c>
      <c r="N85" s="23"/>
      <c r="O85" s="18">
        <v>2596.21</v>
      </c>
      <c r="P85" s="18">
        <v>3234.69</v>
      </c>
    </row>
    <row r="86" spans="1:16">
      <c r="A86" s="17">
        <v>84</v>
      </c>
      <c r="B86" s="17">
        <v>54</v>
      </c>
      <c r="C86" s="17" t="s">
        <v>211</v>
      </c>
      <c r="D86" s="17" t="s">
        <v>126</v>
      </c>
      <c r="E86" s="17" t="s">
        <v>210</v>
      </c>
      <c r="F86" s="18">
        <v>14</v>
      </c>
      <c r="G86" s="18">
        <v>18</v>
      </c>
      <c r="H86" s="18"/>
      <c r="I86" s="18">
        <v>170</v>
      </c>
      <c r="J86" s="18">
        <v>192</v>
      </c>
      <c r="K86" s="18"/>
      <c r="L86" s="23">
        <v>24</v>
      </c>
      <c r="M86" s="23">
        <v>28</v>
      </c>
      <c r="N86" s="23"/>
      <c r="O86" s="18">
        <v>13300.45</v>
      </c>
      <c r="P86" s="18">
        <v>13964.49</v>
      </c>
    </row>
    <row r="87" spans="1:16">
      <c r="A87" s="17">
        <v>85</v>
      </c>
      <c r="B87" s="17">
        <v>52</v>
      </c>
      <c r="C87" s="17" t="s">
        <v>212</v>
      </c>
      <c r="D87" s="17" t="s">
        <v>126</v>
      </c>
      <c r="E87" s="17" t="s">
        <v>210</v>
      </c>
      <c r="F87" s="18">
        <v>14</v>
      </c>
      <c r="G87" s="18">
        <v>18</v>
      </c>
      <c r="H87" s="18"/>
      <c r="I87" s="18">
        <v>80</v>
      </c>
      <c r="J87" s="18">
        <v>104</v>
      </c>
      <c r="K87" s="18"/>
      <c r="L87" s="23">
        <v>15</v>
      </c>
      <c r="M87" s="23">
        <v>18</v>
      </c>
      <c r="N87" s="23"/>
      <c r="O87" s="18">
        <v>2826.91</v>
      </c>
      <c r="P87" s="18">
        <v>3457.67</v>
      </c>
    </row>
    <row r="88" spans="1:16">
      <c r="A88" s="17">
        <v>86</v>
      </c>
      <c r="B88" s="17">
        <v>587</v>
      </c>
      <c r="C88" s="17" t="s">
        <v>213</v>
      </c>
      <c r="D88" s="17" t="s">
        <v>126</v>
      </c>
      <c r="E88" s="17" t="s">
        <v>210</v>
      </c>
      <c r="F88" s="18">
        <v>15</v>
      </c>
      <c r="G88" s="18">
        <v>20</v>
      </c>
      <c r="H88" s="18"/>
      <c r="I88" s="18">
        <v>95</v>
      </c>
      <c r="J88" s="18">
        <v>124</v>
      </c>
      <c r="K88" s="18"/>
      <c r="L88" s="23">
        <v>12</v>
      </c>
      <c r="M88" s="23">
        <v>14</v>
      </c>
      <c r="N88" s="23"/>
      <c r="O88" s="18">
        <v>3025.31</v>
      </c>
      <c r="P88" s="18">
        <v>3532.9</v>
      </c>
    </row>
    <row r="89" spans="1:16">
      <c r="A89" s="17">
        <v>87</v>
      </c>
      <c r="B89" s="17">
        <v>329</v>
      </c>
      <c r="C89" s="17" t="s">
        <v>214</v>
      </c>
      <c r="D89" s="17" t="s">
        <v>117</v>
      </c>
      <c r="E89" s="17" t="s">
        <v>210</v>
      </c>
      <c r="F89" s="18">
        <v>16</v>
      </c>
      <c r="G89" s="18">
        <v>21</v>
      </c>
      <c r="H89" s="18"/>
      <c r="I89" s="18">
        <v>78</v>
      </c>
      <c r="J89" s="18">
        <v>101</v>
      </c>
      <c r="K89" s="18"/>
      <c r="L89" s="23">
        <v>27</v>
      </c>
      <c r="M89" s="23">
        <v>31</v>
      </c>
      <c r="N89" s="23"/>
      <c r="O89" s="18">
        <v>9766.08</v>
      </c>
      <c r="P89" s="18">
        <v>10723.97</v>
      </c>
    </row>
    <row r="90" spans="1:16">
      <c r="A90" s="17">
        <v>88</v>
      </c>
      <c r="B90" s="17">
        <v>754</v>
      </c>
      <c r="C90" s="17" t="s">
        <v>215</v>
      </c>
      <c r="D90" s="17" t="s">
        <v>161</v>
      </c>
      <c r="E90" s="17" t="s">
        <v>210</v>
      </c>
      <c r="F90" s="18">
        <v>15</v>
      </c>
      <c r="G90" s="18">
        <v>20</v>
      </c>
      <c r="H90" s="18"/>
      <c r="I90" s="18">
        <v>86</v>
      </c>
      <c r="J90" s="18">
        <v>112</v>
      </c>
      <c r="K90" s="18"/>
      <c r="L90" s="23">
        <v>6</v>
      </c>
      <c r="M90" s="23">
        <v>8</v>
      </c>
      <c r="N90" s="23"/>
      <c r="O90" s="18">
        <v>1319.25</v>
      </c>
      <c r="P90" s="18">
        <v>1578.88</v>
      </c>
    </row>
    <row r="91" spans="1:16">
      <c r="A91" s="17">
        <v>89</v>
      </c>
      <c r="B91" s="17">
        <v>704</v>
      </c>
      <c r="C91" s="17" t="s">
        <v>216</v>
      </c>
      <c r="D91" s="17" t="s">
        <v>129</v>
      </c>
      <c r="E91" s="17" t="s">
        <v>210</v>
      </c>
      <c r="F91" s="18">
        <v>17</v>
      </c>
      <c r="G91" s="18">
        <v>22</v>
      </c>
      <c r="H91" s="18"/>
      <c r="I91" s="18">
        <v>71</v>
      </c>
      <c r="J91" s="18">
        <v>92</v>
      </c>
      <c r="K91" s="18"/>
      <c r="L91" s="23">
        <v>10</v>
      </c>
      <c r="M91" s="23">
        <v>14</v>
      </c>
      <c r="N91" s="23"/>
      <c r="O91" s="18">
        <v>2535.52</v>
      </c>
      <c r="P91" s="18">
        <v>3149.73</v>
      </c>
    </row>
    <row r="92" spans="1:16">
      <c r="A92" s="17">
        <v>90</v>
      </c>
      <c r="B92" s="17">
        <v>56</v>
      </c>
      <c r="C92" s="17" t="s">
        <v>217</v>
      </c>
      <c r="D92" s="17" t="s">
        <v>161</v>
      </c>
      <c r="E92" s="17" t="s">
        <v>210</v>
      </c>
      <c r="F92" s="18">
        <v>12</v>
      </c>
      <c r="G92" s="18">
        <v>16</v>
      </c>
      <c r="H92" s="18"/>
      <c r="I92" s="18">
        <v>90</v>
      </c>
      <c r="J92" s="18">
        <v>117</v>
      </c>
      <c r="K92" s="18"/>
      <c r="L92" s="23">
        <v>11</v>
      </c>
      <c r="M92" s="23">
        <v>13</v>
      </c>
      <c r="N92" s="23"/>
      <c r="O92" s="18">
        <v>9753.34</v>
      </c>
      <c r="P92" s="18">
        <v>10708.94</v>
      </c>
    </row>
    <row r="93" spans="1:16">
      <c r="A93" s="17">
        <v>91</v>
      </c>
      <c r="B93" s="17">
        <v>351</v>
      </c>
      <c r="C93" s="17" t="s">
        <v>218</v>
      </c>
      <c r="D93" s="17" t="s">
        <v>126</v>
      </c>
      <c r="E93" s="17" t="s">
        <v>210</v>
      </c>
      <c r="F93" s="18">
        <v>14</v>
      </c>
      <c r="G93" s="18">
        <v>18</v>
      </c>
      <c r="H93" s="18"/>
      <c r="I93" s="18">
        <v>58</v>
      </c>
      <c r="J93" s="18">
        <v>75</v>
      </c>
      <c r="K93" s="18"/>
      <c r="L93" s="23">
        <v>6</v>
      </c>
      <c r="M93" s="23">
        <v>8</v>
      </c>
      <c r="N93" s="23"/>
      <c r="O93" s="18">
        <v>8663.1</v>
      </c>
      <c r="P93" s="18">
        <v>9622.46</v>
      </c>
    </row>
    <row r="94" spans="1:16">
      <c r="A94" s="17">
        <v>92</v>
      </c>
      <c r="B94" s="17">
        <v>706</v>
      </c>
      <c r="C94" s="17" t="s">
        <v>219</v>
      </c>
      <c r="D94" s="17" t="s">
        <v>135</v>
      </c>
      <c r="E94" s="17" t="s">
        <v>210</v>
      </c>
      <c r="F94" s="18">
        <v>4</v>
      </c>
      <c r="G94" s="18">
        <v>6</v>
      </c>
      <c r="H94" s="18"/>
      <c r="I94" s="18">
        <v>40</v>
      </c>
      <c r="J94" s="18">
        <v>52</v>
      </c>
      <c r="K94" s="18"/>
      <c r="L94" s="23">
        <v>11</v>
      </c>
      <c r="M94" s="23">
        <v>13</v>
      </c>
      <c r="N94" s="23"/>
      <c r="O94" s="18">
        <v>2728.04</v>
      </c>
      <c r="P94" s="18">
        <v>3419.26</v>
      </c>
    </row>
    <row r="95" spans="1:16">
      <c r="A95" s="17">
        <v>93</v>
      </c>
      <c r="B95" s="17">
        <v>710</v>
      </c>
      <c r="C95" s="17" t="s">
        <v>220</v>
      </c>
      <c r="D95" s="17" t="s">
        <v>135</v>
      </c>
      <c r="E95" s="17" t="s">
        <v>210</v>
      </c>
      <c r="F95" s="18">
        <v>9</v>
      </c>
      <c r="G95" s="18">
        <v>13</v>
      </c>
      <c r="H95" s="18"/>
      <c r="I95" s="18">
        <v>76</v>
      </c>
      <c r="J95" s="18">
        <v>99</v>
      </c>
      <c r="K95" s="18"/>
      <c r="L95" s="23">
        <v>7</v>
      </c>
      <c r="M95" s="23">
        <v>10</v>
      </c>
      <c r="N95" s="23"/>
      <c r="O95" s="18">
        <v>1920.02</v>
      </c>
      <c r="P95" s="18">
        <v>2480.03</v>
      </c>
    </row>
    <row r="96" spans="1:16">
      <c r="A96" s="17">
        <v>94</v>
      </c>
      <c r="B96" s="17">
        <v>738</v>
      </c>
      <c r="C96" s="17" t="s">
        <v>221</v>
      </c>
      <c r="D96" s="17" t="s">
        <v>161</v>
      </c>
      <c r="E96" s="17" t="s">
        <v>210</v>
      </c>
      <c r="F96" s="18">
        <v>10</v>
      </c>
      <c r="G96" s="18">
        <v>13</v>
      </c>
      <c r="H96" s="18"/>
      <c r="I96" s="18">
        <v>70</v>
      </c>
      <c r="J96" s="18">
        <v>91</v>
      </c>
      <c r="K96" s="18"/>
      <c r="L96" s="23">
        <v>8</v>
      </c>
      <c r="M96" s="23">
        <v>11</v>
      </c>
      <c r="N96" s="23"/>
      <c r="O96" s="18">
        <v>2399.01</v>
      </c>
      <c r="P96" s="18">
        <v>2958.61</v>
      </c>
    </row>
    <row r="97" customFormat="1" spans="1:16">
      <c r="A97" s="17">
        <v>95</v>
      </c>
      <c r="B97" s="17">
        <v>755</v>
      </c>
      <c r="C97" s="19" t="s">
        <v>222</v>
      </c>
      <c r="D97" s="17" t="s">
        <v>135</v>
      </c>
      <c r="E97" s="17" t="s">
        <v>210</v>
      </c>
      <c r="F97" s="18">
        <v>5</v>
      </c>
      <c r="G97" s="18">
        <v>7</v>
      </c>
      <c r="H97" s="18"/>
      <c r="I97" s="18">
        <v>30</v>
      </c>
      <c r="J97" s="18">
        <v>39</v>
      </c>
      <c r="K97" s="18"/>
      <c r="L97" s="23">
        <v>2</v>
      </c>
      <c r="M97" s="23">
        <v>3</v>
      </c>
      <c r="N97" s="23"/>
      <c r="O97" s="18">
        <v>800</v>
      </c>
      <c r="P97" s="18">
        <v>980</v>
      </c>
    </row>
    <row r="98" s="3" customFormat="1" spans="1:17">
      <c r="A98" s="19">
        <v>96</v>
      </c>
      <c r="B98" s="19">
        <v>713</v>
      </c>
      <c r="C98" s="19" t="s">
        <v>223</v>
      </c>
      <c r="D98" s="19" t="s">
        <v>135</v>
      </c>
      <c r="E98" s="19" t="s">
        <v>210</v>
      </c>
      <c r="F98" s="28">
        <v>7</v>
      </c>
      <c r="G98" s="28">
        <v>10</v>
      </c>
      <c r="H98" s="29" t="s">
        <v>237</v>
      </c>
      <c r="I98" s="28">
        <v>47</v>
      </c>
      <c r="J98" s="28">
        <v>61</v>
      </c>
      <c r="K98" s="29" t="s">
        <v>238</v>
      </c>
      <c r="L98" s="33">
        <v>2</v>
      </c>
      <c r="M98" s="33">
        <v>3</v>
      </c>
      <c r="N98" s="34" t="s">
        <v>239</v>
      </c>
      <c r="O98" s="28">
        <v>3213.19</v>
      </c>
      <c r="P98" s="28">
        <v>3777.15</v>
      </c>
      <c r="Q98" s="29" t="s">
        <v>240</v>
      </c>
    </row>
    <row r="99" customFormat="1" spans="1:16">
      <c r="A99" s="17">
        <v>97</v>
      </c>
      <c r="B99" s="20">
        <v>104428</v>
      </c>
      <c r="C99" s="21" t="s">
        <v>241</v>
      </c>
      <c r="D99" s="22"/>
      <c r="E99" s="20" t="s">
        <v>210</v>
      </c>
      <c r="F99" s="18">
        <v>10</v>
      </c>
      <c r="G99" s="18">
        <v>13</v>
      </c>
      <c r="H99" s="18"/>
      <c r="I99" s="18">
        <v>40</v>
      </c>
      <c r="J99" s="18">
        <v>52</v>
      </c>
      <c r="K99" s="18"/>
      <c r="L99" s="23">
        <v>4</v>
      </c>
      <c r="M99" s="23">
        <v>6</v>
      </c>
      <c r="N99" s="23"/>
      <c r="O99" s="18">
        <v>900</v>
      </c>
      <c r="P99" s="18">
        <v>1140</v>
      </c>
    </row>
    <row r="100" customFormat="1" spans="1:16">
      <c r="A100" s="17">
        <v>98</v>
      </c>
      <c r="B100" s="20">
        <v>101453</v>
      </c>
      <c r="C100" s="19" t="s">
        <v>225</v>
      </c>
      <c r="D100" s="17" t="s">
        <v>131</v>
      </c>
      <c r="E100" s="17" t="s">
        <v>226</v>
      </c>
      <c r="F100" s="18">
        <v>18</v>
      </c>
      <c r="G100" s="18">
        <v>23</v>
      </c>
      <c r="H100" s="18"/>
      <c r="I100" s="18">
        <v>74</v>
      </c>
      <c r="J100" s="18">
        <v>96</v>
      </c>
      <c r="K100" s="18"/>
      <c r="L100" s="23">
        <v>9</v>
      </c>
      <c r="M100" s="23">
        <v>13</v>
      </c>
      <c r="N100" s="23"/>
      <c r="O100" s="18">
        <v>1135</v>
      </c>
      <c r="P100" s="18">
        <v>1402.5</v>
      </c>
    </row>
    <row r="101" customFormat="1" spans="1:16">
      <c r="A101" s="17">
        <v>99</v>
      </c>
      <c r="B101" s="20">
        <v>102564</v>
      </c>
      <c r="C101" s="19" t="s">
        <v>227</v>
      </c>
      <c r="D101" s="17" t="s">
        <v>135</v>
      </c>
      <c r="E101" s="17" t="s">
        <v>226</v>
      </c>
      <c r="F101" s="18">
        <v>4</v>
      </c>
      <c r="G101" s="18">
        <v>6</v>
      </c>
      <c r="H101" s="18"/>
      <c r="I101" s="18">
        <v>40</v>
      </c>
      <c r="J101" s="18">
        <v>52</v>
      </c>
      <c r="K101" s="18"/>
      <c r="L101" s="23">
        <v>7</v>
      </c>
      <c r="M101" s="23">
        <v>10</v>
      </c>
      <c r="N101" s="23"/>
      <c r="O101" s="18">
        <v>736</v>
      </c>
      <c r="P101" s="18">
        <v>877.6</v>
      </c>
    </row>
    <row r="102" customFormat="1" spans="1:16">
      <c r="A102" s="17">
        <v>100</v>
      </c>
      <c r="B102" s="20">
        <v>104838</v>
      </c>
      <c r="C102" s="21" t="s">
        <v>228</v>
      </c>
      <c r="D102" s="22"/>
      <c r="E102" s="22" t="s">
        <v>229</v>
      </c>
      <c r="F102" s="18">
        <v>4</v>
      </c>
      <c r="G102" s="18">
        <v>6</v>
      </c>
      <c r="H102" s="18"/>
      <c r="I102" s="18">
        <v>40</v>
      </c>
      <c r="J102" s="18">
        <v>52</v>
      </c>
      <c r="K102" s="18"/>
      <c r="L102" s="23">
        <v>4</v>
      </c>
      <c r="M102" s="23">
        <v>6</v>
      </c>
      <c r="N102" s="23"/>
      <c r="O102" s="18">
        <v>800</v>
      </c>
      <c r="P102" s="18">
        <v>980</v>
      </c>
    </row>
    <row r="103" s="4" customFormat="1" spans="1:16">
      <c r="A103" s="30"/>
      <c r="B103" s="11" t="s">
        <v>230</v>
      </c>
      <c r="C103" s="30"/>
      <c r="D103" s="11"/>
      <c r="E103" s="30"/>
      <c r="F103" s="18">
        <f>SUM(F3:F102)</f>
        <v>1560</v>
      </c>
      <c r="G103" s="18">
        <f>SUM(G3:G102)</f>
        <v>1946</v>
      </c>
      <c r="H103" s="18"/>
      <c r="I103" s="18">
        <f>SUM(I3:I102)</f>
        <v>11703</v>
      </c>
      <c r="J103" s="18">
        <f>SUM(J3:J102)</f>
        <v>13716</v>
      </c>
      <c r="K103" s="18"/>
      <c r="L103" s="18">
        <f>SUM(L3:L102)</f>
        <v>1165</v>
      </c>
      <c r="M103" s="18">
        <f>SUM(M3:M102)</f>
        <v>1456</v>
      </c>
      <c r="N103" s="18"/>
      <c r="O103" s="18">
        <f>SUM(O3:O102)</f>
        <v>431254.57</v>
      </c>
      <c r="P103" s="18">
        <f>SUM(P3:P102)</f>
        <v>485486.02</v>
      </c>
    </row>
    <row r="105" s="1" customFormat="1" ht="99" customHeight="1" spans="1:14">
      <c r="A105" s="31" t="s">
        <v>231</v>
      </c>
      <c r="B105" s="31"/>
      <c r="C105" s="32"/>
      <c r="D105" s="31"/>
      <c r="E105" s="31"/>
      <c r="F105" s="7"/>
      <c r="G105" s="7"/>
      <c r="H105" s="7"/>
      <c r="I105" s="7"/>
      <c r="J105" s="7"/>
      <c r="K105" s="7"/>
      <c r="L105" s="8"/>
      <c r="M105" s="35"/>
      <c r="N105" s="35"/>
    </row>
  </sheetData>
  <mergeCells count="5">
    <mergeCell ref="A1:C1"/>
    <mergeCell ref="F1:G1"/>
    <mergeCell ref="I1:J1"/>
    <mergeCell ref="L1:M1"/>
    <mergeCell ref="O1:P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政策明细表 </vt:lpstr>
      <vt:lpstr>任务明细表</vt:lpstr>
      <vt:lpstr>10月</vt:lpstr>
      <vt:lpstr>任务明细表 （确定版）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2018-09-27T06:07:00Z</dcterms:created>
  <dcterms:modified xsi:type="dcterms:W3CDTF">2018-11-07T03:48:11Z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eadingLayout">
    <vt:bool>false</vt:bool>
  </property>
</Properties>
</file>