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<sst xmlns="http://schemas.openxmlformats.org/spreadsheetml/2006/main" count="196">
  <si>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</si>
  <si>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</si>
  <si>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</si>
  <si>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</si>
  <si>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</si>
  <si>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</si>
  <si>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</si>
  <si>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</si>
  <si>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</si>
  <si>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</si>
  <si>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</si>
  <si>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</si>
  <si>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</si>
  <si>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</si>
  <si>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</si>
  <si>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</si>
  <si>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</si>
  <si>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</si>
  <si>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</si>
  <si>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</si>
  <si>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</si>
  <si>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</si>
  <si>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</si>
  <si>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</si>
  <si>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</si>
  <si>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</si>
  <si>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</si>
  <si>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</si>
  <si>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</si>
  <si>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</si>
  <si>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大邑沙渠镇方圆路药店</t>
  </si>
  <si>
    <t>城郊1片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</si>
  <si>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</si>
  <si>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</si>
  <si>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</si>
  <si>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</si>
  <si>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</si>
  <si>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</si>
  <si>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</si>
  <si>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</si>
  <si>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</si>
  <si>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</si>
  <si>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</si>
  <si>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</si>
  <si>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</si>
  <si>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</si>
  <si>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</si>
  <si>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</si>
  <si>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</si>
  <si>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</si>
  <si>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</si>
  <si>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</si>
  <si>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</si>
  <si>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</si>
  <si>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</si>
  <si>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</si>
  <si>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</si>
  <si>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</si>
  <si>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</si>
  <si>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</si>
  <si>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</si>
  <si>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</si>
  <si>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</si>
  <si>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</si>
  <si>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</si>
  <si>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</si>
  <si>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</si>
  <si>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</si>
  <si>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</si>
  <si>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</si>
  <si>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</si>
  <si>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</si>
  <si>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</si>
  <si>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</si>
  <si>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</si>
  <si>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</si>
  <si>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</si>
  <si>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</si>
  <si>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</si>
  <si>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</si>
  <si>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</si>
  <si>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</si>
  <si>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</si>
  <si>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</si>
  <si>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</si>
  <si>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</si>
  <si>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</si>
  <si>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</si>
  <si>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</si>
  <si>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</si>
  <si>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</si>
  <si>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</si>
  <si>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</si>
  <si>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</si>
  <si>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</si>
  <si>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</si>
  <si>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</si>
  <si>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</si>
  <si>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</si>
  <si>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</si>
  <si>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</si>
  <si>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</si>
  <si>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</si>
  <si>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</si>
  <si>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</si>
  <si>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</si>
  <si>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</si>
  <si>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</si>
  <si>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</si>
  <si>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</si>
  <si>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</si>
  <si>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</si>
  <si>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</si>
  <si>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</si>
  <si>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</si>
  <si>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</si>
  <si>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</si>
  <si>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</si>
  <si>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</si>
  <si>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</si>
  <si>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</si>
  <si>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</si>
  <si>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</si>
  <si>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</si>
  <si>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</si>
  <si>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</si>
  <si>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</si>
  <si>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</si>
  <si>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</si>
  <si>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</si>
  <si>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</si>
  <si>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</si>
  <si>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</si>
  <si>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</si>
  <si>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</si>
  <si>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</si>
  <si>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</si>
  <si>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</si>
  <si>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</si>
  <si>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</si>
  <si>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</si>
  <si>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</si>
  <si>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</si>
  <si>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</si>
  <si>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</si>
  <si>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</si>
  <si>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</si>
  <si>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</si>
  <si>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农商银行</t>
  </si>
  <si>
    <t>100米</t>
  </si>
  <si>
    <t>步行</t>
  </si>
  <si>
    <t>30分-1小时</t>
  </si>
  <si>
    <t>能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</si>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</sst>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42" formatCode="_ &quot;￥&quot;* #,##0_ ;_ &quot;￥&quot;* \-#,##0_ ;_ &quot;￥&quot;* &quot;-&quot;_ ;_ @_ 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0"/>
  <sheetViews>
    <sheetView tabSelected="1" topLeftCell="A31" workbookViewId="0">
      <selection activeCell="Y13" sqref="Y13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2560</v>
      </c>
      <c r="D4" s="8">
        <f t="shared" ref="D4:D16" si="0">C4*1.2</f>
        <v>3072</v>
      </c>
      <c r="E4" s="8">
        <v>3195</v>
      </c>
      <c r="F4" s="9">
        <v>2900</v>
      </c>
      <c r="G4" s="10">
        <f>F4</f>
        <v>2900</v>
      </c>
      <c r="H4" s="9">
        <f t="shared" ref="H4:H66" si="1">G4*30</f>
        <v>87000</v>
      </c>
      <c r="I4" s="25">
        <f t="shared" ref="I4:I66" si="2">(G4-C4)/C4</f>
        <v>0.1328125</v>
      </c>
      <c r="J4" s="26" t="s">
        <v>32</v>
      </c>
      <c r="K4" s="27">
        <v>0.0245476956119733</v>
      </c>
      <c r="L4" s="8">
        <f t="shared" ref="L4:L17" si="3">H4*K4</f>
        <v>2135.64951824168</v>
      </c>
      <c r="M4" s="25">
        <v>0.104742459650784</v>
      </c>
      <c r="N4" s="8">
        <f t="shared" ref="N4:N17" si="4">M4*H4</f>
        <v>9112.59398961821</v>
      </c>
      <c r="O4" s="8">
        <v>72.4</v>
      </c>
      <c r="P4" s="7">
        <f t="shared" ref="P4:P17" si="5">H4/O4</f>
        <v>1201.65745856354</v>
      </c>
      <c r="Q4" s="36">
        <f>G4*1.08</f>
        <v>3132</v>
      </c>
      <c r="R4" s="9">
        <f t="shared" ref="R4:R17" si="6">Q4*30</f>
        <v>93960</v>
      </c>
      <c r="S4" s="8">
        <f t="shared" ref="S4:S17" si="7">R4*J4</f>
        <v>30565.188</v>
      </c>
      <c r="T4" s="9">
        <f>G4*1.16</f>
        <v>3364</v>
      </c>
      <c r="U4" s="9">
        <f t="shared" ref="U4:U48" si="8">T4*30</f>
        <v>100920</v>
      </c>
      <c r="V4" s="8">
        <f t="shared" ref="V4:V66" si="9">U4*J4</f>
        <v>32829.276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>F5</f>
        <v>3000</v>
      </c>
      <c r="H5" s="9">
        <f t="shared" si="1"/>
        <v>90000</v>
      </c>
      <c r="I5" s="25">
        <f t="shared" si="2"/>
        <v>0.348314606741573</v>
      </c>
      <c r="J5" s="26" t="s">
        <v>34</v>
      </c>
      <c r="K5" s="27">
        <v>0.0391348819578521</v>
      </c>
      <c r="L5" s="8">
        <f t="shared" si="3"/>
        <v>3522.13937620669</v>
      </c>
      <c r="M5" s="25">
        <v>0.117969900497061</v>
      </c>
      <c r="N5" s="8">
        <f t="shared" si="4"/>
        <v>10617.2910447355</v>
      </c>
      <c r="O5" s="8">
        <v>80.85</v>
      </c>
      <c r="P5" s="7">
        <f t="shared" si="5"/>
        <v>1113.17254174397</v>
      </c>
      <c r="Q5" s="36">
        <f t="shared" ref="Q5:Q11" si="10">G5*1.06</f>
        <v>3180</v>
      </c>
      <c r="R5" s="9">
        <f t="shared" si="6"/>
        <v>95400</v>
      </c>
      <c r="S5" s="8">
        <f t="shared" si="7"/>
        <v>27618.3</v>
      </c>
      <c r="T5" s="9">
        <f t="shared" ref="T5:T11" si="11">G5*1.12</f>
        <v>3360</v>
      </c>
      <c r="U5" s="9">
        <f t="shared" si="8"/>
        <v>100800</v>
      </c>
      <c r="V5" s="8">
        <f t="shared" si="9"/>
        <v>29181.6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2416</v>
      </c>
      <c r="D6" s="8">
        <f t="shared" si="0"/>
        <v>2899.2</v>
      </c>
      <c r="E6" s="8">
        <v>3076</v>
      </c>
      <c r="F6" s="9">
        <v>2700</v>
      </c>
      <c r="G6" s="10">
        <f>F6</f>
        <v>2700</v>
      </c>
      <c r="H6" s="9">
        <f t="shared" si="1"/>
        <v>81000</v>
      </c>
      <c r="I6" s="25">
        <f t="shared" si="2"/>
        <v>0.117549668874172</v>
      </c>
      <c r="J6" s="26" t="s">
        <v>36</v>
      </c>
      <c r="K6" s="27">
        <v>0.0338393050973163</v>
      </c>
      <c r="L6" s="8">
        <f t="shared" si="3"/>
        <v>2740.98371288262</v>
      </c>
      <c r="M6" s="25">
        <v>0.101527123142525</v>
      </c>
      <c r="N6" s="8">
        <f t="shared" si="4"/>
        <v>8223.69697454453</v>
      </c>
      <c r="O6" s="8">
        <v>67.46</v>
      </c>
      <c r="P6" s="7">
        <f t="shared" si="5"/>
        <v>1200.71153276015</v>
      </c>
      <c r="Q6" s="36">
        <f>G6*1.08</f>
        <v>2916</v>
      </c>
      <c r="R6" s="9">
        <f t="shared" si="6"/>
        <v>87480</v>
      </c>
      <c r="S6" s="8">
        <f t="shared" si="7"/>
        <v>28089.828</v>
      </c>
      <c r="T6" s="9">
        <f>G6*1.16</f>
        <v>3132</v>
      </c>
      <c r="U6" s="9">
        <f t="shared" si="8"/>
        <v>93960</v>
      </c>
      <c r="V6" s="8">
        <f t="shared" si="9"/>
        <v>30170.556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>F7</f>
        <v>3100</v>
      </c>
      <c r="H7" s="9">
        <f t="shared" si="1"/>
        <v>93000</v>
      </c>
      <c r="I7" s="25">
        <f t="shared" si="2"/>
        <v>0.546906187624751</v>
      </c>
      <c r="J7" s="26" t="s">
        <v>38</v>
      </c>
      <c r="K7" s="27">
        <v>0.052336325081369</v>
      </c>
      <c r="L7" s="8">
        <f t="shared" si="3"/>
        <v>4867.27823256732</v>
      </c>
      <c r="M7" s="25">
        <v>0.114274258280442</v>
      </c>
      <c r="N7" s="8">
        <f t="shared" si="4"/>
        <v>10627.5060200811</v>
      </c>
      <c r="O7" s="8">
        <v>71.42</v>
      </c>
      <c r="P7" s="7">
        <f t="shared" si="5"/>
        <v>1302.15625875105</v>
      </c>
      <c r="Q7" s="36">
        <f t="shared" si="10"/>
        <v>3286</v>
      </c>
      <c r="R7" s="9">
        <f t="shared" si="6"/>
        <v>98580</v>
      </c>
      <c r="S7" s="8">
        <f t="shared" si="7"/>
        <v>30638.664</v>
      </c>
      <c r="T7" s="9">
        <f t="shared" si="11"/>
        <v>3472</v>
      </c>
      <c r="U7" s="9">
        <f t="shared" si="8"/>
        <v>104160</v>
      </c>
      <c r="V7" s="8">
        <f t="shared" si="9"/>
        <v>32372.928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2457</v>
      </c>
      <c r="D8" s="8">
        <f t="shared" si="0"/>
        <v>2948.4</v>
      </c>
      <c r="E8" s="8">
        <v>3873</v>
      </c>
      <c r="F8" s="9">
        <v>3700</v>
      </c>
      <c r="G8" s="10">
        <f>F8</f>
        <v>3700</v>
      </c>
      <c r="H8" s="9">
        <f t="shared" si="1"/>
        <v>111000</v>
      </c>
      <c r="I8" s="25">
        <f t="shared" si="2"/>
        <v>0.505901505901506</v>
      </c>
      <c r="J8" s="28">
        <v>0.34</v>
      </c>
      <c r="K8" s="27">
        <v>0.0302268900365056</v>
      </c>
      <c r="L8" s="8">
        <f t="shared" si="3"/>
        <v>3355.18479405212</v>
      </c>
      <c r="M8" s="25">
        <v>0.145684037820801</v>
      </c>
      <c r="N8" s="8">
        <f t="shared" si="4"/>
        <v>16170.9281981089</v>
      </c>
      <c r="O8" s="8">
        <v>58.59</v>
      </c>
      <c r="P8" s="7">
        <f t="shared" si="5"/>
        <v>1894.52124935996</v>
      </c>
      <c r="Q8" s="36">
        <f t="shared" si="10"/>
        <v>3922</v>
      </c>
      <c r="R8" s="9">
        <f t="shared" si="6"/>
        <v>117660</v>
      </c>
      <c r="S8" s="8">
        <f t="shared" si="7"/>
        <v>40004.4</v>
      </c>
      <c r="T8" s="9">
        <f t="shared" si="11"/>
        <v>4144</v>
      </c>
      <c r="U8" s="9">
        <f t="shared" si="8"/>
        <v>124320</v>
      </c>
      <c r="V8" s="8">
        <f t="shared" si="9"/>
        <v>42268.8</v>
      </c>
      <c r="W8" s="37"/>
      <c r="X8" s="37"/>
      <c r="Y8" s="37"/>
      <c r="Z8" s="41"/>
      <c r="AA8" s="42"/>
      <c r="AB8" s="42"/>
      <c r="AC8" s="42"/>
    </row>
    <row r="9" spans="1:29">
      <c r="A9" s="6" t="s">
        <v>40</v>
      </c>
      <c r="B9" s="6" t="s">
        <v>31</v>
      </c>
      <c r="C9" s="7">
        <v>3922</v>
      </c>
      <c r="D9" s="8">
        <f t="shared" si="0"/>
        <v>4706.4</v>
      </c>
      <c r="E9" s="8">
        <v>4103</v>
      </c>
      <c r="F9" s="9">
        <v>4800</v>
      </c>
      <c r="G9" s="10">
        <v>4500</v>
      </c>
      <c r="H9" s="9">
        <f t="shared" si="1"/>
        <v>135000</v>
      </c>
      <c r="I9" s="25">
        <f t="shared" si="2"/>
        <v>0.147373788883223</v>
      </c>
      <c r="J9" s="26" t="s">
        <v>41</v>
      </c>
      <c r="K9" s="27">
        <v>0.0285730291848982</v>
      </c>
      <c r="L9" s="8">
        <f t="shared" si="3"/>
        <v>3857.35893996126</v>
      </c>
      <c r="M9" s="25">
        <v>0.110460145474391</v>
      </c>
      <c r="N9" s="8">
        <f t="shared" si="4"/>
        <v>14912.1196390428</v>
      </c>
      <c r="O9" s="8">
        <v>69.21</v>
      </c>
      <c r="P9" s="7">
        <f t="shared" si="5"/>
        <v>1950.58517555267</v>
      </c>
      <c r="Q9" s="36">
        <f t="shared" si="10"/>
        <v>4770</v>
      </c>
      <c r="R9" s="9">
        <f t="shared" si="6"/>
        <v>143100</v>
      </c>
      <c r="S9" s="8">
        <f t="shared" si="7"/>
        <v>48768.48</v>
      </c>
      <c r="T9" s="9">
        <f t="shared" si="11"/>
        <v>5040</v>
      </c>
      <c r="U9" s="9">
        <f t="shared" si="8"/>
        <v>151200</v>
      </c>
      <c r="V9" s="8">
        <f t="shared" si="9"/>
        <v>51528.96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3665</v>
      </c>
      <c r="D10" s="8">
        <f t="shared" si="0"/>
        <v>4398</v>
      </c>
      <c r="E10" s="8">
        <v>4095</v>
      </c>
      <c r="F10" s="9">
        <v>4300</v>
      </c>
      <c r="G10" s="10">
        <f>F10</f>
        <v>4300</v>
      </c>
      <c r="H10" s="9">
        <f t="shared" si="1"/>
        <v>129000</v>
      </c>
      <c r="I10" s="25">
        <f t="shared" si="2"/>
        <v>0.173260572987722</v>
      </c>
      <c r="J10" s="26" t="s">
        <v>43</v>
      </c>
      <c r="K10" s="27">
        <v>0.0622174942119726</v>
      </c>
      <c r="L10" s="8">
        <f t="shared" si="3"/>
        <v>8026.05675334447</v>
      </c>
      <c r="M10" s="25">
        <v>0.127658756524009</v>
      </c>
      <c r="N10" s="8">
        <f t="shared" si="4"/>
        <v>16467.9795915972</v>
      </c>
      <c r="O10" s="8">
        <v>68.89</v>
      </c>
      <c r="P10" s="7">
        <f t="shared" si="5"/>
        <v>1872.55044273479</v>
      </c>
      <c r="Q10" s="36">
        <f t="shared" si="10"/>
        <v>4558</v>
      </c>
      <c r="R10" s="9">
        <f t="shared" si="6"/>
        <v>136740</v>
      </c>
      <c r="S10" s="8">
        <f t="shared" si="7"/>
        <v>47831.652</v>
      </c>
      <c r="T10" s="9">
        <f t="shared" si="11"/>
        <v>4816</v>
      </c>
      <c r="U10" s="9">
        <f t="shared" si="8"/>
        <v>144480</v>
      </c>
      <c r="V10" s="8">
        <f t="shared" si="9"/>
        <v>50539.104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2298</v>
      </c>
      <c r="D11" s="8">
        <f t="shared" si="0"/>
        <v>2757.6</v>
      </c>
      <c r="E11" s="8">
        <v>2384</v>
      </c>
      <c r="F11" s="9">
        <v>3100</v>
      </c>
      <c r="G11" s="10">
        <v>3100</v>
      </c>
      <c r="H11" s="9">
        <f t="shared" si="1"/>
        <v>93000</v>
      </c>
      <c r="I11" s="25">
        <f t="shared" si="2"/>
        <v>0.348999129677981</v>
      </c>
      <c r="J11" s="26" t="s">
        <v>45</v>
      </c>
      <c r="K11" s="27">
        <v>0.016993913751533</v>
      </c>
      <c r="L11" s="8">
        <f t="shared" si="3"/>
        <v>1580.43397889257</v>
      </c>
      <c r="M11" s="25">
        <v>0.112004477004338</v>
      </c>
      <c r="N11" s="8">
        <f t="shared" si="4"/>
        <v>10416.4163614034</v>
      </c>
      <c r="O11" s="8">
        <v>65.43</v>
      </c>
      <c r="P11" s="7">
        <f t="shared" si="5"/>
        <v>1421.36634571298</v>
      </c>
      <c r="Q11" s="36">
        <f t="shared" si="10"/>
        <v>3286</v>
      </c>
      <c r="R11" s="9">
        <f t="shared" si="6"/>
        <v>98580</v>
      </c>
      <c r="S11" s="8">
        <f t="shared" si="7"/>
        <v>31811.766</v>
      </c>
      <c r="T11" s="9">
        <f t="shared" si="11"/>
        <v>3472</v>
      </c>
      <c r="U11" s="9">
        <f t="shared" si="8"/>
        <v>104160</v>
      </c>
      <c r="V11" s="8">
        <f t="shared" si="9"/>
        <v>33612.432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12722</v>
      </c>
      <c r="D12" s="8">
        <f t="shared" si="0"/>
        <v>15266.4</v>
      </c>
      <c r="E12" s="8">
        <v>14968</v>
      </c>
      <c r="F12" s="9">
        <v>15700</v>
      </c>
      <c r="G12" s="10">
        <v>15300</v>
      </c>
      <c r="H12" s="9">
        <f t="shared" si="1"/>
        <v>459000</v>
      </c>
      <c r="I12" s="25">
        <f t="shared" si="2"/>
        <v>0.202641094167584</v>
      </c>
      <c r="J12" s="26" t="s">
        <v>47</v>
      </c>
      <c r="K12" s="27">
        <v>0.187753101348689</v>
      </c>
      <c r="L12" s="8">
        <f t="shared" si="3"/>
        <v>86178.6735190483</v>
      </c>
      <c r="M12" s="25">
        <v>0.128609422040397</v>
      </c>
      <c r="N12" s="8">
        <f t="shared" si="4"/>
        <v>59031.7247165422</v>
      </c>
      <c r="O12" s="8">
        <v>80.77</v>
      </c>
      <c r="P12" s="7">
        <f t="shared" si="5"/>
        <v>5682.80302092361</v>
      </c>
      <c r="Q12" s="36">
        <f>G12*1.03</f>
        <v>15759</v>
      </c>
      <c r="R12" s="9">
        <f t="shared" si="6"/>
        <v>472770</v>
      </c>
      <c r="S12" s="8">
        <f t="shared" si="7"/>
        <v>154170.297</v>
      </c>
      <c r="T12" s="9">
        <f>G12*1.06</f>
        <v>16218</v>
      </c>
      <c r="U12" s="9">
        <f t="shared" si="8"/>
        <v>486540</v>
      </c>
      <c r="V12" s="8">
        <f t="shared" si="9"/>
        <v>158660.694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5474</v>
      </c>
      <c r="D13" s="8">
        <f t="shared" si="0"/>
        <v>6568.8</v>
      </c>
      <c r="E13" s="8">
        <v>4321</v>
      </c>
      <c r="F13" s="9">
        <v>4800</v>
      </c>
      <c r="G13" s="10">
        <v>4800</v>
      </c>
      <c r="H13" s="9">
        <f t="shared" si="1"/>
        <v>144000</v>
      </c>
      <c r="I13" s="25">
        <f t="shared" si="2"/>
        <v>-0.123127511874315</v>
      </c>
      <c r="J13" s="26" t="s">
        <v>49</v>
      </c>
      <c r="K13" s="27">
        <v>0.0861790123939685</v>
      </c>
      <c r="L13" s="8">
        <f t="shared" si="3"/>
        <v>12409.7777847315</v>
      </c>
      <c r="M13" s="25">
        <v>0.100804842607683</v>
      </c>
      <c r="N13" s="8">
        <f t="shared" si="4"/>
        <v>14515.8973355064</v>
      </c>
      <c r="O13" s="8">
        <v>69.38</v>
      </c>
      <c r="P13" s="7">
        <f t="shared" si="5"/>
        <v>2075.52608820986</v>
      </c>
      <c r="Q13" s="36">
        <f>G13*1.06</f>
        <v>5088</v>
      </c>
      <c r="R13" s="9">
        <f t="shared" si="6"/>
        <v>152640</v>
      </c>
      <c r="S13" s="8">
        <f t="shared" si="7"/>
        <v>49760.64</v>
      </c>
      <c r="T13" s="9">
        <f>G13*1.12</f>
        <v>5376</v>
      </c>
      <c r="U13" s="9">
        <f t="shared" si="8"/>
        <v>161280</v>
      </c>
      <c r="V13" s="8">
        <f t="shared" si="9"/>
        <v>52577.28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2346</v>
      </c>
      <c r="D14" s="8">
        <f t="shared" si="0"/>
        <v>2815.2</v>
      </c>
      <c r="E14" s="8">
        <v>2966</v>
      </c>
      <c r="F14" s="9">
        <v>3000</v>
      </c>
      <c r="G14" s="10">
        <v>3000</v>
      </c>
      <c r="H14" s="9">
        <f t="shared" si="1"/>
        <v>90000</v>
      </c>
      <c r="I14" s="25">
        <f t="shared" si="2"/>
        <v>0.278772378516624</v>
      </c>
      <c r="J14" s="26" t="s">
        <v>51</v>
      </c>
      <c r="K14" s="27">
        <v>0.0269551790700368</v>
      </c>
      <c r="L14" s="8">
        <f t="shared" si="3"/>
        <v>2425.96611630331</v>
      </c>
      <c r="M14" s="25">
        <v>0.104955661353718</v>
      </c>
      <c r="N14" s="8">
        <f t="shared" si="4"/>
        <v>9446.00952183462</v>
      </c>
      <c r="O14" s="8">
        <v>52.68</v>
      </c>
      <c r="P14" s="7">
        <f t="shared" si="5"/>
        <v>1708.42824601367</v>
      </c>
      <c r="Q14" s="36">
        <f>G14*1.06</f>
        <v>3180</v>
      </c>
      <c r="R14" s="9">
        <f t="shared" si="6"/>
        <v>95400</v>
      </c>
      <c r="S14" s="8">
        <f t="shared" si="7"/>
        <v>32903.46</v>
      </c>
      <c r="T14" s="9">
        <f>G14*1.12</f>
        <v>3360</v>
      </c>
      <c r="U14" s="9">
        <f t="shared" si="8"/>
        <v>100800</v>
      </c>
      <c r="V14" s="8">
        <f t="shared" si="9"/>
        <v>34765.92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4420</v>
      </c>
      <c r="D15" s="8">
        <f t="shared" si="0"/>
        <v>5304</v>
      </c>
      <c r="E15" s="8">
        <v>8885</v>
      </c>
      <c r="F15" s="9">
        <v>7200</v>
      </c>
      <c r="G15" s="10">
        <v>7000</v>
      </c>
      <c r="H15" s="9">
        <f t="shared" si="1"/>
        <v>210000</v>
      </c>
      <c r="I15" s="25">
        <f t="shared" si="2"/>
        <v>0.583710407239819</v>
      </c>
      <c r="J15" s="26" t="s">
        <v>53</v>
      </c>
      <c r="K15" s="27">
        <v>0.0426262633182432</v>
      </c>
      <c r="L15" s="8">
        <f t="shared" si="3"/>
        <v>8951.51529683107</v>
      </c>
      <c r="M15" s="25">
        <v>0.147828589403328</v>
      </c>
      <c r="N15" s="8">
        <f t="shared" si="4"/>
        <v>31044.0037746989</v>
      </c>
      <c r="O15" s="8">
        <v>70.96</v>
      </c>
      <c r="P15" s="7">
        <f t="shared" si="5"/>
        <v>2959.41375422773</v>
      </c>
      <c r="Q15" s="36">
        <f>G15*1.04</f>
        <v>7280</v>
      </c>
      <c r="R15" s="9">
        <f t="shared" si="6"/>
        <v>218400</v>
      </c>
      <c r="S15" s="8">
        <f t="shared" si="7"/>
        <v>75151.44</v>
      </c>
      <c r="T15" s="9">
        <f>G15*1.08</f>
        <v>7560</v>
      </c>
      <c r="U15" s="9">
        <f t="shared" si="8"/>
        <v>226800</v>
      </c>
      <c r="V15" s="8">
        <f t="shared" si="9"/>
        <v>78041.88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7854</v>
      </c>
      <c r="D16" s="8">
        <f t="shared" si="0"/>
        <v>9424.8</v>
      </c>
      <c r="E16" s="8">
        <v>10424</v>
      </c>
      <c r="F16" s="9">
        <v>9800</v>
      </c>
      <c r="G16" s="10">
        <v>9800</v>
      </c>
      <c r="H16" s="9">
        <f t="shared" si="1"/>
        <v>294000</v>
      </c>
      <c r="I16" s="25">
        <f t="shared" si="2"/>
        <v>0.24777183600713</v>
      </c>
      <c r="J16" s="26" t="s">
        <v>55</v>
      </c>
      <c r="K16" s="27">
        <v>0.0213783206279392</v>
      </c>
      <c r="L16" s="8">
        <f t="shared" si="3"/>
        <v>6285.22626461412</v>
      </c>
      <c r="M16" s="25">
        <v>0.105</v>
      </c>
      <c r="N16" s="8">
        <f t="shared" si="4"/>
        <v>30870</v>
      </c>
      <c r="O16" s="8">
        <v>87.61</v>
      </c>
      <c r="P16" s="7">
        <f t="shared" si="5"/>
        <v>3355.78130350417</v>
      </c>
      <c r="Q16" s="36">
        <f>G16*1.04</f>
        <v>10192</v>
      </c>
      <c r="R16" s="9">
        <f t="shared" si="6"/>
        <v>305760</v>
      </c>
      <c r="S16" s="8">
        <f t="shared" si="7"/>
        <v>87630.816</v>
      </c>
      <c r="T16" s="9">
        <f>G16*1.08</f>
        <v>10584</v>
      </c>
      <c r="U16" s="9">
        <f t="shared" si="8"/>
        <v>317520</v>
      </c>
      <c r="V16" s="8">
        <f t="shared" si="9"/>
        <v>91001.232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/>
      <c r="D17" s="8"/>
      <c r="E17" s="8">
        <v>2503</v>
      </c>
      <c r="F17" s="9">
        <v>2400</v>
      </c>
      <c r="G17" s="10">
        <v>2500</v>
      </c>
      <c r="H17" s="9">
        <f t="shared" si="1"/>
        <v>75000</v>
      </c>
      <c r="I17" s="25" t="e">
        <f t="shared" si="2"/>
        <v>#DIV/0!</v>
      </c>
      <c r="J17" s="28">
        <v>0.3237</v>
      </c>
      <c r="K17" s="27">
        <v>0.0465319963092891</v>
      </c>
      <c r="L17" s="8">
        <f t="shared" si="3"/>
        <v>3489.89972319668</v>
      </c>
      <c r="M17" s="25">
        <v>0.138538791552903</v>
      </c>
      <c r="N17" s="8">
        <f t="shared" si="4"/>
        <v>10390.4093664677</v>
      </c>
      <c r="O17" s="8">
        <v>57.02</v>
      </c>
      <c r="P17" s="7">
        <f t="shared" si="5"/>
        <v>1315.32795510347</v>
      </c>
      <c r="Q17" s="36">
        <f t="shared" ref="Q17:Q20" si="12">G17*1.08</f>
        <v>2700</v>
      </c>
      <c r="R17" s="9">
        <f t="shared" si="6"/>
        <v>81000</v>
      </c>
      <c r="S17" s="8">
        <f t="shared" si="7"/>
        <v>26219.7</v>
      </c>
      <c r="T17" s="9">
        <f t="shared" ref="T17:T20" si="13">G17*1.16</f>
        <v>2900</v>
      </c>
      <c r="U17" s="9">
        <f t="shared" si="8"/>
        <v>87000</v>
      </c>
      <c r="V17" s="8">
        <f t="shared" si="9"/>
        <v>28161.9</v>
      </c>
      <c r="W17" s="37"/>
      <c r="X17" s="37"/>
      <c r="Y17" s="37"/>
      <c r="Z17" s="41"/>
      <c r="AA17" s="42"/>
      <c r="AB17" s="42"/>
      <c r="AC17" s="42"/>
    </row>
    <row r="18" spans="1:29">
      <c r="A18" s="11" t="s">
        <v>57</v>
      </c>
      <c r="B18" s="11" t="s">
        <v>31</v>
      </c>
      <c r="C18" s="12">
        <f>SUM(C4:C17)</f>
        <v>54363</v>
      </c>
      <c r="D18" s="12">
        <f>SUM(D4:D17)</f>
        <v>65235.6</v>
      </c>
      <c r="E18" s="12">
        <f>SUM(E4:E17)</f>
        <v>71433</v>
      </c>
      <c r="F18" s="12">
        <f>SUM(F4:F17)</f>
        <v>70500</v>
      </c>
      <c r="G18" s="13">
        <f>SUM(G4:G17)</f>
        <v>69700</v>
      </c>
      <c r="H18" s="14">
        <f t="shared" si="1"/>
        <v>2091000</v>
      </c>
      <c r="I18" s="29">
        <f t="shared" si="2"/>
        <v>0.282122031528797</v>
      </c>
      <c r="J18" s="30">
        <v>0.323689696064424</v>
      </c>
      <c r="K18" s="31"/>
      <c r="L18" s="12">
        <f t="shared" ref="L18:T18" si="14">SUM(L4:L17)</f>
        <v>149826.144010874</v>
      </c>
      <c r="M18" s="29"/>
      <c r="N18" s="12">
        <f t="shared" si="14"/>
        <v>251846.576534181</v>
      </c>
      <c r="O18" s="32"/>
      <c r="P18" s="12">
        <f t="shared" si="14"/>
        <v>29054.0013731616</v>
      </c>
      <c r="Q18" s="12">
        <f t="shared" si="14"/>
        <v>73249</v>
      </c>
      <c r="R18" s="12">
        <f t="shared" si="14"/>
        <v>2197470</v>
      </c>
      <c r="S18" s="12">
        <f t="shared" si="14"/>
        <v>711164.631</v>
      </c>
      <c r="T18" s="12">
        <f t="shared" si="14"/>
        <v>76798</v>
      </c>
      <c r="U18" s="14">
        <f t="shared" si="8"/>
        <v>2303940</v>
      </c>
      <c r="V18" s="32">
        <f t="shared" si="9"/>
        <v>745761.638350669</v>
      </c>
      <c r="W18" s="38"/>
      <c r="X18" s="38"/>
      <c r="Y18" s="38"/>
      <c r="Z18" s="43"/>
      <c r="AA18" s="42"/>
      <c r="AB18" s="42"/>
      <c r="AC18" s="42"/>
    </row>
    <row r="19" spans="1:29">
      <c r="A19" s="6" t="s">
        <v>58</v>
      </c>
      <c r="B19" s="6" t="s">
        <v>59</v>
      </c>
      <c r="C19" s="7">
        <v>1643</v>
      </c>
      <c r="D19" s="8">
        <f t="shared" ref="D19:D31" si="15">C19*1.2</f>
        <v>1971.6</v>
      </c>
      <c r="E19" s="8">
        <v>1863</v>
      </c>
      <c r="F19" s="15">
        <v>2200</v>
      </c>
      <c r="G19" s="10">
        <f t="shared" ref="G19:G25" si="16">F19</f>
        <v>2200</v>
      </c>
      <c r="H19" s="9">
        <f t="shared" si="1"/>
        <v>66000</v>
      </c>
      <c r="I19" s="25">
        <f t="shared" si="2"/>
        <v>0.339013998782715</v>
      </c>
      <c r="J19" s="26" t="s">
        <v>60</v>
      </c>
      <c r="K19" s="27">
        <v>0.0202953795262292</v>
      </c>
      <c r="L19" s="8">
        <f t="shared" ref="L19:L31" si="17">H19*K19</f>
        <v>1339.49504873113</v>
      </c>
      <c r="M19" s="25">
        <v>0.14283724749308</v>
      </c>
      <c r="N19" s="8">
        <f t="shared" ref="N19:N31" si="18">M19*H19</f>
        <v>9427.25833454328</v>
      </c>
      <c r="O19" s="8">
        <v>66.38</v>
      </c>
      <c r="P19" s="7">
        <f t="shared" ref="P19:P31" si="19">H19/O19</f>
        <v>994.275384151853</v>
      </c>
      <c r="Q19" s="36">
        <f t="shared" si="12"/>
        <v>2376</v>
      </c>
      <c r="R19" s="9">
        <f t="shared" ref="R19:R48" si="20">Q19*30</f>
        <v>71280</v>
      </c>
      <c r="S19" s="8">
        <f t="shared" ref="S19:S48" si="21">R19*J19</f>
        <v>24955.128</v>
      </c>
      <c r="T19" s="9">
        <f t="shared" si="13"/>
        <v>2552</v>
      </c>
      <c r="U19" s="9">
        <f t="shared" si="8"/>
        <v>76560</v>
      </c>
      <c r="V19" s="8">
        <f t="shared" si="9"/>
        <v>26803.656</v>
      </c>
      <c r="W19" s="37"/>
      <c r="X19" s="37"/>
      <c r="Y19" s="37"/>
      <c r="Z19" s="41"/>
      <c r="AA19" s="42"/>
      <c r="AB19" s="42"/>
      <c r="AC19" s="42"/>
    </row>
    <row r="20" spans="1:29">
      <c r="A20" s="6" t="s">
        <v>61</v>
      </c>
      <c r="B20" s="6" t="s">
        <v>59</v>
      </c>
      <c r="C20" s="7">
        <v>2253</v>
      </c>
      <c r="D20" s="8">
        <f t="shared" si="15"/>
        <v>2703.6</v>
      </c>
      <c r="E20" s="8">
        <v>2529</v>
      </c>
      <c r="F20" s="15">
        <v>3000</v>
      </c>
      <c r="G20" s="10">
        <v>2800</v>
      </c>
      <c r="H20" s="9">
        <f t="shared" si="1"/>
        <v>84000</v>
      </c>
      <c r="I20" s="25">
        <f t="shared" si="2"/>
        <v>0.242787394584998</v>
      </c>
      <c r="J20" s="26" t="s">
        <v>62</v>
      </c>
      <c r="K20" s="27">
        <v>0.0444415513329711</v>
      </c>
      <c r="L20" s="8">
        <f t="shared" si="17"/>
        <v>3733.09031196957</v>
      </c>
      <c r="M20" s="25">
        <v>0.09</v>
      </c>
      <c r="N20" s="8">
        <f t="shared" si="18"/>
        <v>7560</v>
      </c>
      <c r="O20" s="8">
        <v>62.32</v>
      </c>
      <c r="P20" s="7">
        <f t="shared" si="19"/>
        <v>1347.88189987163</v>
      </c>
      <c r="Q20" s="36">
        <f t="shared" si="12"/>
        <v>3024</v>
      </c>
      <c r="R20" s="9">
        <f t="shared" si="20"/>
        <v>90720</v>
      </c>
      <c r="S20" s="8">
        <f t="shared" si="21"/>
        <v>30046.464</v>
      </c>
      <c r="T20" s="9">
        <f t="shared" si="13"/>
        <v>3248</v>
      </c>
      <c r="U20" s="9">
        <f t="shared" si="8"/>
        <v>97440</v>
      </c>
      <c r="V20" s="8">
        <f t="shared" si="9"/>
        <v>32272.128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59</v>
      </c>
      <c r="C21" s="7">
        <v>2568</v>
      </c>
      <c r="D21" s="8">
        <f t="shared" si="15"/>
        <v>3081.6</v>
      </c>
      <c r="E21" s="8">
        <v>3877</v>
      </c>
      <c r="F21" s="15">
        <v>3600</v>
      </c>
      <c r="G21" s="10">
        <v>3800</v>
      </c>
      <c r="H21" s="9">
        <f t="shared" si="1"/>
        <v>114000</v>
      </c>
      <c r="I21" s="25">
        <f t="shared" si="2"/>
        <v>0.479750778816199</v>
      </c>
      <c r="J21" s="26" t="s">
        <v>64</v>
      </c>
      <c r="K21" s="27">
        <v>0.0238565235552609</v>
      </c>
      <c r="L21" s="8">
        <f t="shared" si="17"/>
        <v>2719.64368529974</v>
      </c>
      <c r="M21" s="25">
        <v>0.11</v>
      </c>
      <c r="N21" s="8">
        <f t="shared" si="18"/>
        <v>12540</v>
      </c>
      <c r="O21" s="8">
        <v>76.41</v>
      </c>
      <c r="P21" s="7">
        <f t="shared" si="19"/>
        <v>1491.95131527287</v>
      </c>
      <c r="Q21" s="36">
        <f t="shared" ref="Q21:Q27" si="22">G21*1.06</f>
        <v>4028</v>
      </c>
      <c r="R21" s="9">
        <f t="shared" si="20"/>
        <v>120840</v>
      </c>
      <c r="S21" s="8">
        <f t="shared" si="21"/>
        <v>34910.676</v>
      </c>
      <c r="T21" s="9">
        <f t="shared" ref="T21:T27" si="23">G21*1.12</f>
        <v>4256</v>
      </c>
      <c r="U21" s="9">
        <f t="shared" si="8"/>
        <v>127680</v>
      </c>
      <c r="V21" s="8">
        <f t="shared" si="9"/>
        <v>36886.752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59</v>
      </c>
      <c r="C22" s="7">
        <v>2300</v>
      </c>
      <c r="D22" s="8">
        <f t="shared" si="15"/>
        <v>2760</v>
      </c>
      <c r="E22" s="8">
        <v>3254</v>
      </c>
      <c r="F22" s="15">
        <v>3300</v>
      </c>
      <c r="G22" s="10">
        <f t="shared" si="16"/>
        <v>3300</v>
      </c>
      <c r="H22" s="9">
        <f t="shared" si="1"/>
        <v>99000</v>
      </c>
      <c r="I22" s="25">
        <f t="shared" si="2"/>
        <v>0.434782608695652</v>
      </c>
      <c r="J22" s="26" t="s">
        <v>66</v>
      </c>
      <c r="K22" s="27">
        <v>0.0259261171608995</v>
      </c>
      <c r="L22" s="8">
        <f t="shared" si="17"/>
        <v>2566.68559892905</v>
      </c>
      <c r="M22" s="25">
        <v>0.108147110354157</v>
      </c>
      <c r="N22" s="8">
        <f t="shared" si="18"/>
        <v>10706.5639250615</v>
      </c>
      <c r="O22" s="8">
        <v>74.09</v>
      </c>
      <c r="P22" s="7">
        <f t="shared" si="19"/>
        <v>1336.21271426643</v>
      </c>
      <c r="Q22" s="36">
        <f t="shared" si="22"/>
        <v>3498</v>
      </c>
      <c r="R22" s="9">
        <f t="shared" si="20"/>
        <v>104940</v>
      </c>
      <c r="S22" s="8">
        <f t="shared" si="21"/>
        <v>29635.056</v>
      </c>
      <c r="T22" s="9">
        <f t="shared" si="23"/>
        <v>3696</v>
      </c>
      <c r="U22" s="9">
        <f t="shared" si="8"/>
        <v>110880</v>
      </c>
      <c r="V22" s="8">
        <f t="shared" si="9"/>
        <v>31312.512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59</v>
      </c>
      <c r="C23" s="7">
        <v>2864</v>
      </c>
      <c r="D23" s="8">
        <f t="shared" si="15"/>
        <v>3436.8</v>
      </c>
      <c r="E23" s="8">
        <v>3163</v>
      </c>
      <c r="F23" s="15">
        <v>3600</v>
      </c>
      <c r="G23" s="10">
        <v>3600</v>
      </c>
      <c r="H23" s="9">
        <f t="shared" si="1"/>
        <v>108000</v>
      </c>
      <c r="I23" s="25">
        <f t="shared" si="2"/>
        <v>0.256983240223464</v>
      </c>
      <c r="J23" s="26" t="s">
        <v>36</v>
      </c>
      <c r="K23" s="27">
        <v>0.0239102659057155</v>
      </c>
      <c r="L23" s="8">
        <f t="shared" si="17"/>
        <v>2582.30871781727</v>
      </c>
      <c r="M23" s="25">
        <v>0.127561810928993</v>
      </c>
      <c r="N23" s="8">
        <f t="shared" si="18"/>
        <v>13776.6755803312</v>
      </c>
      <c r="O23" s="8">
        <v>76.22</v>
      </c>
      <c r="P23" s="7">
        <f t="shared" si="19"/>
        <v>1416.95093151404</v>
      </c>
      <c r="Q23" s="36">
        <f t="shared" si="22"/>
        <v>3816</v>
      </c>
      <c r="R23" s="9">
        <f t="shared" si="20"/>
        <v>114480</v>
      </c>
      <c r="S23" s="8">
        <f t="shared" si="21"/>
        <v>36759.528</v>
      </c>
      <c r="T23" s="9">
        <f t="shared" si="23"/>
        <v>4032</v>
      </c>
      <c r="U23" s="9">
        <f t="shared" si="8"/>
        <v>120960</v>
      </c>
      <c r="V23" s="8">
        <f t="shared" si="9"/>
        <v>38840.256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68</v>
      </c>
      <c r="B24" s="6" t="s">
        <v>59</v>
      </c>
      <c r="C24" s="7">
        <v>2738</v>
      </c>
      <c r="D24" s="8">
        <f t="shared" si="15"/>
        <v>3285.6</v>
      </c>
      <c r="E24" s="8">
        <v>5136</v>
      </c>
      <c r="F24" s="15">
        <v>4600</v>
      </c>
      <c r="G24" s="10">
        <f t="shared" si="16"/>
        <v>4600</v>
      </c>
      <c r="H24" s="9">
        <f t="shared" si="1"/>
        <v>138000</v>
      </c>
      <c r="I24" s="25">
        <f t="shared" si="2"/>
        <v>0.680058436815194</v>
      </c>
      <c r="J24" s="26" t="s">
        <v>69</v>
      </c>
      <c r="K24" s="27">
        <v>0.030368801359697</v>
      </c>
      <c r="L24" s="8">
        <f t="shared" si="17"/>
        <v>4190.89458763819</v>
      </c>
      <c r="M24" s="25">
        <v>0.105</v>
      </c>
      <c r="N24" s="8">
        <f t="shared" si="18"/>
        <v>14490</v>
      </c>
      <c r="O24" s="8">
        <v>79.31</v>
      </c>
      <c r="P24" s="7">
        <f t="shared" si="19"/>
        <v>1740.00756525028</v>
      </c>
      <c r="Q24" s="36">
        <f t="shared" si="22"/>
        <v>4876</v>
      </c>
      <c r="R24" s="9">
        <f t="shared" si="20"/>
        <v>146280</v>
      </c>
      <c r="S24" s="8">
        <f t="shared" si="21"/>
        <v>44542.26</v>
      </c>
      <c r="T24" s="9">
        <f t="shared" si="23"/>
        <v>5152</v>
      </c>
      <c r="U24" s="9">
        <f t="shared" si="8"/>
        <v>154560</v>
      </c>
      <c r="V24" s="8">
        <f t="shared" si="9"/>
        <v>47063.52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59</v>
      </c>
      <c r="C25" s="7">
        <v>2456</v>
      </c>
      <c r="D25" s="8">
        <f t="shared" si="15"/>
        <v>2947.2</v>
      </c>
      <c r="E25" s="8">
        <v>2278</v>
      </c>
      <c r="F25" s="15">
        <v>3000</v>
      </c>
      <c r="G25" s="10">
        <f t="shared" si="16"/>
        <v>3000</v>
      </c>
      <c r="H25" s="9">
        <f t="shared" si="1"/>
        <v>90000</v>
      </c>
      <c r="I25" s="25">
        <f t="shared" si="2"/>
        <v>0.221498371335505</v>
      </c>
      <c r="J25" s="26" t="s">
        <v>71</v>
      </c>
      <c r="K25" s="27">
        <v>0.0320862927958466</v>
      </c>
      <c r="L25" s="8">
        <f t="shared" si="17"/>
        <v>2887.76635162619</v>
      </c>
      <c r="M25" s="25">
        <v>0.128457346358592</v>
      </c>
      <c r="N25" s="8">
        <f t="shared" si="18"/>
        <v>11561.1611722733</v>
      </c>
      <c r="O25" s="8">
        <v>63.14</v>
      </c>
      <c r="P25" s="7">
        <f t="shared" si="19"/>
        <v>1425.40386442825</v>
      </c>
      <c r="Q25" s="36">
        <f t="shared" si="22"/>
        <v>3180</v>
      </c>
      <c r="R25" s="9">
        <f t="shared" si="20"/>
        <v>95400</v>
      </c>
      <c r="S25" s="8">
        <f t="shared" si="21"/>
        <v>32445.54</v>
      </c>
      <c r="T25" s="9">
        <f t="shared" si="23"/>
        <v>3360</v>
      </c>
      <c r="U25" s="9">
        <f t="shared" si="8"/>
        <v>100800</v>
      </c>
      <c r="V25" s="8">
        <f t="shared" si="9"/>
        <v>34282.08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59</v>
      </c>
      <c r="C26" s="7">
        <v>3548</v>
      </c>
      <c r="D26" s="8">
        <f t="shared" si="15"/>
        <v>4257.6</v>
      </c>
      <c r="E26" s="8">
        <v>4414</v>
      </c>
      <c r="F26" s="15">
        <v>5000</v>
      </c>
      <c r="G26" s="10">
        <v>4800</v>
      </c>
      <c r="H26" s="9">
        <f t="shared" si="1"/>
        <v>144000</v>
      </c>
      <c r="I26" s="25">
        <f t="shared" si="2"/>
        <v>0.352874859075536</v>
      </c>
      <c r="J26" s="26" t="s">
        <v>62</v>
      </c>
      <c r="K26" s="27">
        <v>0.0596477714873894</v>
      </c>
      <c r="L26" s="8">
        <f t="shared" si="17"/>
        <v>8589.27909418407</v>
      </c>
      <c r="M26" s="25">
        <v>0.115182406683579</v>
      </c>
      <c r="N26" s="8">
        <f t="shared" si="18"/>
        <v>16586.2665624354</v>
      </c>
      <c r="O26" s="8">
        <v>60.38</v>
      </c>
      <c r="P26" s="7">
        <f t="shared" si="19"/>
        <v>2384.89566081484</v>
      </c>
      <c r="Q26" s="36">
        <f t="shared" si="22"/>
        <v>5088</v>
      </c>
      <c r="R26" s="9">
        <f t="shared" si="20"/>
        <v>152640</v>
      </c>
      <c r="S26" s="8">
        <f t="shared" si="21"/>
        <v>50554.368</v>
      </c>
      <c r="T26" s="9">
        <f t="shared" si="23"/>
        <v>5376</v>
      </c>
      <c r="U26" s="9">
        <f t="shared" si="8"/>
        <v>161280</v>
      </c>
      <c r="V26" s="8">
        <f t="shared" si="9"/>
        <v>53415.936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73</v>
      </c>
      <c r="B27" s="6" t="s">
        <v>59</v>
      </c>
      <c r="C27" s="7">
        <v>3512</v>
      </c>
      <c r="D27" s="8">
        <f t="shared" si="15"/>
        <v>4214.4</v>
      </c>
      <c r="E27" s="8">
        <v>4967</v>
      </c>
      <c r="F27" s="15">
        <v>4700</v>
      </c>
      <c r="G27" s="10">
        <f t="shared" ref="G27:G31" si="24">F27</f>
        <v>4700</v>
      </c>
      <c r="H27" s="9">
        <f t="shared" si="1"/>
        <v>141000</v>
      </c>
      <c r="I27" s="25">
        <f t="shared" si="2"/>
        <v>0.338268792710706</v>
      </c>
      <c r="J27" s="26" t="s">
        <v>74</v>
      </c>
      <c r="K27" s="27">
        <v>0.179569278894096</v>
      </c>
      <c r="L27" s="8">
        <f t="shared" si="17"/>
        <v>25319.2683240675</v>
      </c>
      <c r="M27" s="25">
        <v>0.127655901997156</v>
      </c>
      <c r="N27" s="8">
        <f t="shared" si="18"/>
        <v>17999.482181599</v>
      </c>
      <c r="O27" s="8">
        <v>87.88</v>
      </c>
      <c r="P27" s="7">
        <f t="shared" si="19"/>
        <v>1604.46062812927</v>
      </c>
      <c r="Q27" s="36">
        <f t="shared" si="22"/>
        <v>4982</v>
      </c>
      <c r="R27" s="9">
        <f t="shared" si="20"/>
        <v>149460</v>
      </c>
      <c r="S27" s="8">
        <f t="shared" si="21"/>
        <v>49755.234</v>
      </c>
      <c r="T27" s="9">
        <f t="shared" si="23"/>
        <v>5264</v>
      </c>
      <c r="U27" s="9">
        <f t="shared" si="8"/>
        <v>157920</v>
      </c>
      <c r="V27" s="8">
        <f t="shared" si="9"/>
        <v>52571.568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59</v>
      </c>
      <c r="C28" s="7">
        <v>4029</v>
      </c>
      <c r="D28" s="8">
        <f t="shared" si="15"/>
        <v>4834.8</v>
      </c>
      <c r="E28" s="8">
        <v>5514</v>
      </c>
      <c r="F28" s="15">
        <v>6700</v>
      </c>
      <c r="G28" s="10">
        <v>6500</v>
      </c>
      <c r="H28" s="9">
        <f t="shared" si="1"/>
        <v>195000</v>
      </c>
      <c r="I28" s="25">
        <f t="shared" si="2"/>
        <v>0.613303549267808</v>
      </c>
      <c r="J28" s="26" t="s">
        <v>76</v>
      </c>
      <c r="K28" s="27">
        <v>0.0364564927750326</v>
      </c>
      <c r="L28" s="8">
        <f t="shared" si="17"/>
        <v>7109.01609113136</v>
      </c>
      <c r="M28" s="25">
        <v>0.161224279315918</v>
      </c>
      <c r="N28" s="8">
        <f t="shared" si="18"/>
        <v>31438.734466604</v>
      </c>
      <c r="O28" s="8">
        <v>64.09</v>
      </c>
      <c r="P28" s="7">
        <f t="shared" si="19"/>
        <v>3042.59634888438</v>
      </c>
      <c r="Q28" s="36">
        <f t="shared" ref="Q28:Q31" si="25">G28*1.05</f>
        <v>6825</v>
      </c>
      <c r="R28" s="9">
        <f t="shared" si="20"/>
        <v>204750</v>
      </c>
      <c r="S28" s="8">
        <f t="shared" si="21"/>
        <v>69553.575</v>
      </c>
      <c r="T28" s="9">
        <f t="shared" ref="T28:T31" si="26">G28*1.1</f>
        <v>7150</v>
      </c>
      <c r="U28" s="9">
        <f t="shared" si="8"/>
        <v>214500</v>
      </c>
      <c r="V28" s="8">
        <f t="shared" si="9"/>
        <v>72865.65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59</v>
      </c>
      <c r="C29" s="7">
        <v>4656</v>
      </c>
      <c r="D29" s="8">
        <f t="shared" si="15"/>
        <v>5587.2</v>
      </c>
      <c r="E29" s="8">
        <v>5290</v>
      </c>
      <c r="F29" s="15">
        <v>6100</v>
      </c>
      <c r="G29" s="10">
        <v>6000</v>
      </c>
      <c r="H29" s="9">
        <f t="shared" si="1"/>
        <v>180000</v>
      </c>
      <c r="I29" s="25">
        <f t="shared" si="2"/>
        <v>0.288659793814433</v>
      </c>
      <c r="J29" s="26" t="s">
        <v>78</v>
      </c>
      <c r="K29" s="27">
        <v>0.0395623608309917</v>
      </c>
      <c r="L29" s="8">
        <f t="shared" si="17"/>
        <v>7121.22494957851</v>
      </c>
      <c r="M29" s="25">
        <v>0.12326431235448</v>
      </c>
      <c r="N29" s="8">
        <f t="shared" si="18"/>
        <v>22187.5762238064</v>
      </c>
      <c r="O29" s="8">
        <v>69.67</v>
      </c>
      <c r="P29" s="7">
        <f t="shared" si="19"/>
        <v>2583.60843978757</v>
      </c>
      <c r="Q29" s="36">
        <f t="shared" si="25"/>
        <v>6300</v>
      </c>
      <c r="R29" s="9">
        <f t="shared" si="20"/>
        <v>189000</v>
      </c>
      <c r="S29" s="8">
        <f t="shared" si="21"/>
        <v>60763.5</v>
      </c>
      <c r="T29" s="9">
        <f t="shared" si="26"/>
        <v>6600</v>
      </c>
      <c r="U29" s="9">
        <f t="shared" si="8"/>
        <v>198000</v>
      </c>
      <c r="V29" s="8">
        <f t="shared" si="9"/>
        <v>63657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59</v>
      </c>
      <c r="C30" s="7">
        <v>4655</v>
      </c>
      <c r="D30" s="8">
        <f t="shared" si="15"/>
        <v>5586</v>
      </c>
      <c r="E30" s="8">
        <v>6824</v>
      </c>
      <c r="F30" s="15">
        <v>6500</v>
      </c>
      <c r="G30" s="10">
        <f t="shared" si="24"/>
        <v>6500</v>
      </c>
      <c r="H30" s="9">
        <f t="shared" si="1"/>
        <v>195000</v>
      </c>
      <c r="I30" s="25">
        <f t="shared" si="2"/>
        <v>0.396348012889366</v>
      </c>
      <c r="J30" s="26" t="s">
        <v>80</v>
      </c>
      <c r="K30" s="27">
        <v>0.0535684597826557</v>
      </c>
      <c r="L30" s="8">
        <f t="shared" si="17"/>
        <v>10445.8496576179</v>
      </c>
      <c r="M30" s="25">
        <v>0.132452831733558</v>
      </c>
      <c r="N30" s="8">
        <f t="shared" si="18"/>
        <v>25828.3021880438</v>
      </c>
      <c r="O30" s="8">
        <v>58.14</v>
      </c>
      <c r="P30" s="7">
        <f t="shared" si="19"/>
        <v>3353.97316821465</v>
      </c>
      <c r="Q30" s="36">
        <f t="shared" si="25"/>
        <v>6825</v>
      </c>
      <c r="R30" s="9">
        <f t="shared" si="20"/>
        <v>204750</v>
      </c>
      <c r="S30" s="8">
        <f t="shared" si="21"/>
        <v>67854.15</v>
      </c>
      <c r="T30" s="9">
        <f t="shared" si="26"/>
        <v>7150</v>
      </c>
      <c r="U30" s="9">
        <f t="shared" si="8"/>
        <v>214500</v>
      </c>
      <c r="V30" s="8">
        <f t="shared" si="9"/>
        <v>71085.3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59</v>
      </c>
      <c r="C31" s="7">
        <v>3533</v>
      </c>
      <c r="D31" s="8">
        <f t="shared" si="15"/>
        <v>4239.6</v>
      </c>
      <c r="E31" s="8">
        <v>5498</v>
      </c>
      <c r="F31" s="15">
        <v>5300</v>
      </c>
      <c r="G31" s="10">
        <f t="shared" si="24"/>
        <v>5300</v>
      </c>
      <c r="H31" s="9">
        <f t="shared" si="1"/>
        <v>159000</v>
      </c>
      <c r="I31" s="25">
        <f t="shared" si="2"/>
        <v>0.500141522785168</v>
      </c>
      <c r="J31" s="26" t="s">
        <v>82</v>
      </c>
      <c r="K31" s="27">
        <v>0.0606257277346756</v>
      </c>
      <c r="L31" s="8">
        <f t="shared" si="17"/>
        <v>9639.49070981342</v>
      </c>
      <c r="M31" s="25">
        <v>0.196</v>
      </c>
      <c r="N31" s="8">
        <f t="shared" si="18"/>
        <v>31164</v>
      </c>
      <c r="O31" s="8">
        <v>94.65</v>
      </c>
      <c r="P31" s="7">
        <f t="shared" si="19"/>
        <v>1679.87321711569</v>
      </c>
      <c r="Q31" s="36">
        <f t="shared" si="25"/>
        <v>5565</v>
      </c>
      <c r="R31" s="9">
        <f t="shared" si="20"/>
        <v>166950</v>
      </c>
      <c r="S31" s="8">
        <f t="shared" si="21"/>
        <v>53390.61</v>
      </c>
      <c r="T31" s="9">
        <f t="shared" si="26"/>
        <v>5830</v>
      </c>
      <c r="U31" s="9">
        <f t="shared" si="8"/>
        <v>174900</v>
      </c>
      <c r="V31" s="8">
        <f t="shared" si="9"/>
        <v>55933.02</v>
      </c>
      <c r="W31" s="37"/>
      <c r="X31" s="37"/>
      <c r="Y31" s="37"/>
      <c r="Z31" s="41"/>
      <c r="AA31" s="42"/>
      <c r="AB31" s="42"/>
      <c r="AC31" s="42"/>
    </row>
    <row r="32" spans="1:29">
      <c r="A32" s="11" t="s">
        <v>57</v>
      </c>
      <c r="B32" s="11" t="s">
        <v>59</v>
      </c>
      <c r="C32" s="16">
        <f t="shared" ref="C32:G32" si="27">SUM(C19:C31)</f>
        <v>40755</v>
      </c>
      <c r="D32" s="16">
        <f t="shared" si="27"/>
        <v>48906</v>
      </c>
      <c r="E32" s="16">
        <f t="shared" si="27"/>
        <v>54607</v>
      </c>
      <c r="F32" s="16">
        <f t="shared" si="27"/>
        <v>57600</v>
      </c>
      <c r="G32" s="17">
        <f t="shared" si="27"/>
        <v>57100</v>
      </c>
      <c r="H32" s="9">
        <f t="shared" si="1"/>
        <v>1713000</v>
      </c>
      <c r="I32" s="25">
        <f t="shared" si="2"/>
        <v>0.401055085265612</v>
      </c>
      <c r="J32" s="30">
        <v>0.32325924493675</v>
      </c>
      <c r="K32" s="31"/>
      <c r="L32" s="16">
        <f t="shared" ref="L32:Q32" si="28">SUM(L19:L31)</f>
        <v>88244.0131284039</v>
      </c>
      <c r="M32" s="25"/>
      <c r="N32" s="16">
        <f t="shared" si="28"/>
        <v>225266.020634698</v>
      </c>
      <c r="O32" s="8"/>
      <c r="P32" s="12">
        <f t="shared" si="28"/>
        <v>24402.0911377018</v>
      </c>
      <c r="Q32" s="12">
        <f t="shared" si="28"/>
        <v>60383</v>
      </c>
      <c r="R32" s="9">
        <f t="shared" si="20"/>
        <v>1811490</v>
      </c>
      <c r="S32" s="8">
        <f t="shared" si="21"/>
        <v>585580.889610473</v>
      </c>
      <c r="T32" s="14">
        <v>64424</v>
      </c>
      <c r="U32" s="9">
        <f t="shared" si="8"/>
        <v>1932720</v>
      </c>
      <c r="V32" s="8">
        <f t="shared" si="9"/>
        <v>624769.607874156</v>
      </c>
      <c r="W32" s="37"/>
      <c r="X32" s="37"/>
      <c r="Y32" s="37"/>
      <c r="Z32" s="41"/>
      <c r="AA32" s="42"/>
      <c r="AB32" s="42"/>
      <c r="AC32" s="42"/>
    </row>
    <row r="33" spans="1:29">
      <c r="A33" s="6" t="s">
        <v>83</v>
      </c>
      <c r="B33" s="6" t="s">
        <v>84</v>
      </c>
      <c r="C33" s="7">
        <v>1706</v>
      </c>
      <c r="D33" s="8">
        <f t="shared" ref="D33:D48" si="29">C33*1.2</f>
        <v>2047.2</v>
      </c>
      <c r="E33" s="8">
        <v>2985</v>
      </c>
      <c r="F33" s="18">
        <v>3200</v>
      </c>
      <c r="G33" s="19">
        <v>3000</v>
      </c>
      <c r="H33" s="9">
        <f t="shared" si="1"/>
        <v>90000</v>
      </c>
      <c r="I33" s="25">
        <f t="shared" si="2"/>
        <v>0.758499413833529</v>
      </c>
      <c r="J33" s="26" t="s">
        <v>85</v>
      </c>
      <c r="K33" s="27">
        <v>0.0447174664123659</v>
      </c>
      <c r="L33" s="8">
        <f t="shared" ref="L33:L48" si="30">H33*K33</f>
        <v>4024.57197711293</v>
      </c>
      <c r="M33" s="25">
        <v>0.139852673575331</v>
      </c>
      <c r="N33" s="8">
        <f t="shared" ref="N33:N48" si="31">M33*H33</f>
        <v>12586.7406217798</v>
      </c>
      <c r="O33" s="8">
        <v>92.21</v>
      </c>
      <c r="P33" s="7">
        <f t="shared" ref="P33:P48" si="32">H33/O33</f>
        <v>976.032968224705</v>
      </c>
      <c r="Q33" s="36">
        <f t="shared" ref="Q33:Q36" si="33">G33*1.06</f>
        <v>3180</v>
      </c>
      <c r="R33" s="9">
        <f t="shared" si="20"/>
        <v>95400</v>
      </c>
      <c r="S33" s="8">
        <f t="shared" si="21"/>
        <v>25032.96</v>
      </c>
      <c r="T33" s="9">
        <f t="shared" ref="T33:T36" si="34">G33*1.12</f>
        <v>3360</v>
      </c>
      <c r="U33" s="9">
        <f t="shared" si="8"/>
        <v>100800</v>
      </c>
      <c r="V33" s="8">
        <f t="shared" si="9"/>
        <v>26449.92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86</v>
      </c>
      <c r="B34" s="6" t="s">
        <v>84</v>
      </c>
      <c r="C34" s="7">
        <v>1589</v>
      </c>
      <c r="D34" s="8">
        <f t="shared" si="29"/>
        <v>1906.8</v>
      </c>
      <c r="E34" s="8">
        <v>5010</v>
      </c>
      <c r="F34" s="18">
        <v>4200</v>
      </c>
      <c r="G34" s="19">
        <f t="shared" ref="G34:G36" si="35">F34</f>
        <v>4200</v>
      </c>
      <c r="H34" s="9">
        <f t="shared" si="1"/>
        <v>126000</v>
      </c>
      <c r="I34" s="25">
        <f t="shared" si="2"/>
        <v>1.6431718061674</v>
      </c>
      <c r="J34" s="26" t="s">
        <v>87</v>
      </c>
      <c r="K34" s="27">
        <v>0.0286568567911747</v>
      </c>
      <c r="L34" s="8">
        <f t="shared" si="30"/>
        <v>3610.76395568801</v>
      </c>
      <c r="M34" s="25">
        <v>0.134758714679236</v>
      </c>
      <c r="N34" s="8">
        <f t="shared" si="31"/>
        <v>16979.5980495837</v>
      </c>
      <c r="O34" s="8">
        <v>68.24</v>
      </c>
      <c r="P34" s="7">
        <f t="shared" si="32"/>
        <v>1846.42438452521</v>
      </c>
      <c r="Q34" s="36">
        <f t="shared" si="33"/>
        <v>4452</v>
      </c>
      <c r="R34" s="9">
        <f t="shared" si="20"/>
        <v>133560</v>
      </c>
      <c r="S34" s="8">
        <f t="shared" si="21"/>
        <v>41603.94</v>
      </c>
      <c r="T34" s="9">
        <f t="shared" si="34"/>
        <v>4704</v>
      </c>
      <c r="U34" s="9">
        <f t="shared" si="8"/>
        <v>141120</v>
      </c>
      <c r="V34" s="8">
        <f t="shared" si="9"/>
        <v>43958.88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84</v>
      </c>
      <c r="C35" s="7">
        <v>2540</v>
      </c>
      <c r="D35" s="8">
        <f t="shared" si="29"/>
        <v>3048</v>
      </c>
      <c r="E35" s="8">
        <v>2400</v>
      </c>
      <c r="F35" s="18">
        <v>3000</v>
      </c>
      <c r="G35" s="19">
        <f t="shared" si="35"/>
        <v>3000</v>
      </c>
      <c r="H35" s="9">
        <f t="shared" si="1"/>
        <v>90000</v>
      </c>
      <c r="I35" s="25">
        <f t="shared" si="2"/>
        <v>0.181102362204724</v>
      </c>
      <c r="J35" s="26" t="s">
        <v>89</v>
      </c>
      <c r="K35" s="27">
        <v>0.0359066093525625</v>
      </c>
      <c r="L35" s="8">
        <f t="shared" si="30"/>
        <v>3231.59484173062</v>
      </c>
      <c r="M35" s="25">
        <v>0.11513891219939</v>
      </c>
      <c r="N35" s="8">
        <f t="shared" si="31"/>
        <v>10362.5020979451</v>
      </c>
      <c r="O35" s="8">
        <v>60.62</v>
      </c>
      <c r="P35" s="7">
        <f t="shared" si="32"/>
        <v>1484.65852853844</v>
      </c>
      <c r="Q35" s="36">
        <f t="shared" si="33"/>
        <v>3180</v>
      </c>
      <c r="R35" s="9">
        <f t="shared" si="20"/>
        <v>95400</v>
      </c>
      <c r="S35" s="8">
        <f t="shared" si="21"/>
        <v>31300.74</v>
      </c>
      <c r="T35" s="9">
        <f t="shared" si="34"/>
        <v>3360</v>
      </c>
      <c r="U35" s="9">
        <f t="shared" si="8"/>
        <v>100800</v>
      </c>
      <c r="V35" s="8">
        <f t="shared" si="9"/>
        <v>33072.48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84</v>
      </c>
      <c r="C36" s="7">
        <v>4317</v>
      </c>
      <c r="D36" s="8">
        <f t="shared" si="29"/>
        <v>5180.4</v>
      </c>
      <c r="E36" s="8">
        <v>4641</v>
      </c>
      <c r="F36" s="18">
        <v>4600</v>
      </c>
      <c r="G36" s="19">
        <f t="shared" si="35"/>
        <v>4600</v>
      </c>
      <c r="H36" s="9">
        <f t="shared" si="1"/>
        <v>138000</v>
      </c>
      <c r="I36" s="25">
        <f t="shared" si="2"/>
        <v>0.0655547834144082</v>
      </c>
      <c r="J36" s="26" t="s">
        <v>91</v>
      </c>
      <c r="K36" s="27">
        <v>0.0290682857510796</v>
      </c>
      <c r="L36" s="8">
        <f t="shared" si="30"/>
        <v>4011.42343364898</v>
      </c>
      <c r="M36" s="25">
        <v>0.123158869287059</v>
      </c>
      <c r="N36" s="8">
        <f t="shared" si="31"/>
        <v>16995.9239616141</v>
      </c>
      <c r="O36" s="8">
        <v>65.99</v>
      </c>
      <c r="P36" s="7">
        <f t="shared" si="32"/>
        <v>2091.22594332475</v>
      </c>
      <c r="Q36" s="36">
        <f t="shared" si="33"/>
        <v>4876</v>
      </c>
      <c r="R36" s="9">
        <f t="shared" si="20"/>
        <v>146280</v>
      </c>
      <c r="S36" s="8">
        <f t="shared" si="21"/>
        <v>46400.016</v>
      </c>
      <c r="T36" s="9">
        <f t="shared" si="34"/>
        <v>5152</v>
      </c>
      <c r="U36" s="9">
        <f t="shared" si="8"/>
        <v>154560</v>
      </c>
      <c r="V36" s="8">
        <f t="shared" si="9"/>
        <v>49026.432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84</v>
      </c>
      <c r="C37" s="7">
        <v>5253</v>
      </c>
      <c r="D37" s="8">
        <f t="shared" si="29"/>
        <v>6303.6</v>
      </c>
      <c r="E37" s="8">
        <v>4909</v>
      </c>
      <c r="F37" s="18">
        <v>5500</v>
      </c>
      <c r="G37" s="19">
        <v>5300</v>
      </c>
      <c r="H37" s="9">
        <f t="shared" si="1"/>
        <v>159000</v>
      </c>
      <c r="I37" s="25">
        <f t="shared" si="2"/>
        <v>0.00894726822767942</v>
      </c>
      <c r="J37" s="26" t="s">
        <v>93</v>
      </c>
      <c r="K37" s="27">
        <v>0.0387674460032332</v>
      </c>
      <c r="L37" s="8">
        <f t="shared" si="30"/>
        <v>6164.02391451408</v>
      </c>
      <c r="M37" s="25">
        <v>0.115082163228962</v>
      </c>
      <c r="N37" s="8">
        <f t="shared" si="31"/>
        <v>18298.063953405</v>
      </c>
      <c r="O37" s="8">
        <v>54.07</v>
      </c>
      <c r="P37" s="7">
        <f t="shared" si="32"/>
        <v>2940.63251340854</v>
      </c>
      <c r="Q37" s="36">
        <f t="shared" ref="Q37:Q39" si="36">G37*1.05</f>
        <v>5565</v>
      </c>
      <c r="R37" s="9">
        <f t="shared" si="20"/>
        <v>166950</v>
      </c>
      <c r="S37" s="8">
        <f t="shared" si="21"/>
        <v>50769.495</v>
      </c>
      <c r="T37" s="9">
        <f t="shared" ref="T37:T39" si="37">G37*1.1</f>
        <v>5830</v>
      </c>
      <c r="U37" s="9">
        <f t="shared" si="8"/>
        <v>174900</v>
      </c>
      <c r="V37" s="8">
        <f t="shared" si="9"/>
        <v>53187.09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84</v>
      </c>
      <c r="C38" s="7">
        <v>4838</v>
      </c>
      <c r="D38" s="8">
        <f t="shared" si="29"/>
        <v>5805.6</v>
      </c>
      <c r="E38" s="8">
        <v>5184</v>
      </c>
      <c r="F38" s="18">
        <v>5100</v>
      </c>
      <c r="G38" s="19">
        <f t="shared" ref="G38:G40" si="38">F38</f>
        <v>5100</v>
      </c>
      <c r="H38" s="9">
        <f t="shared" si="1"/>
        <v>153000</v>
      </c>
      <c r="I38" s="25">
        <f t="shared" si="2"/>
        <v>0.0541546093427036</v>
      </c>
      <c r="J38" s="26" t="s">
        <v>95</v>
      </c>
      <c r="K38" s="27">
        <v>0.03119150034329</v>
      </c>
      <c r="L38" s="8">
        <f t="shared" si="30"/>
        <v>4772.29955252337</v>
      </c>
      <c r="M38" s="25">
        <v>0.130299070367338</v>
      </c>
      <c r="N38" s="8">
        <f t="shared" si="31"/>
        <v>19935.7577662027</v>
      </c>
      <c r="O38" s="8">
        <v>51.9</v>
      </c>
      <c r="P38" s="7">
        <f t="shared" si="32"/>
        <v>2947.97687861272</v>
      </c>
      <c r="Q38" s="36">
        <f t="shared" si="36"/>
        <v>5355</v>
      </c>
      <c r="R38" s="9">
        <f t="shared" si="20"/>
        <v>160650</v>
      </c>
      <c r="S38" s="8">
        <f t="shared" si="21"/>
        <v>55825.875</v>
      </c>
      <c r="T38" s="9">
        <f t="shared" si="37"/>
        <v>5610</v>
      </c>
      <c r="U38" s="9">
        <f t="shared" si="8"/>
        <v>168300</v>
      </c>
      <c r="V38" s="8">
        <f t="shared" si="9"/>
        <v>58484.25</v>
      </c>
      <c r="W38" s="37"/>
      <c r="X38" s="37"/>
      <c r="Y38" s="37"/>
      <c r="Z38" s="41"/>
      <c r="AA38" s="42"/>
      <c r="AB38" s="42"/>
      <c r="AC38" s="42"/>
    </row>
    <row r="39" spans="1:29">
      <c r="A39" s="6" t="s">
        <v>96</v>
      </c>
      <c r="B39" s="6" t="s">
        <v>84</v>
      </c>
      <c r="C39" s="7">
        <v>4773</v>
      </c>
      <c r="D39" s="8">
        <f t="shared" si="29"/>
        <v>5727.6</v>
      </c>
      <c r="E39" s="8">
        <v>7235</v>
      </c>
      <c r="F39" s="18">
        <v>6600</v>
      </c>
      <c r="G39" s="19">
        <f t="shared" si="38"/>
        <v>6600</v>
      </c>
      <c r="H39" s="9">
        <f t="shared" si="1"/>
        <v>198000</v>
      </c>
      <c r="I39" s="25">
        <f t="shared" si="2"/>
        <v>0.382778126964173</v>
      </c>
      <c r="J39" s="26" t="s">
        <v>97</v>
      </c>
      <c r="K39" s="27">
        <v>0.0449573126835295</v>
      </c>
      <c r="L39" s="8">
        <f t="shared" si="30"/>
        <v>8901.54791133884</v>
      </c>
      <c r="M39" s="25">
        <v>0.112452419907599</v>
      </c>
      <c r="N39" s="8">
        <f t="shared" si="31"/>
        <v>22265.5791417046</v>
      </c>
      <c r="O39" s="8">
        <v>73.19</v>
      </c>
      <c r="P39" s="7">
        <f t="shared" si="32"/>
        <v>2705.28760759667</v>
      </c>
      <c r="Q39" s="36">
        <f t="shared" si="36"/>
        <v>6930</v>
      </c>
      <c r="R39" s="9">
        <f t="shared" si="20"/>
        <v>207900</v>
      </c>
      <c r="S39" s="8">
        <f t="shared" si="21"/>
        <v>67713.03</v>
      </c>
      <c r="T39" s="9">
        <f t="shared" si="37"/>
        <v>7260</v>
      </c>
      <c r="U39" s="9">
        <f t="shared" si="8"/>
        <v>217800</v>
      </c>
      <c r="V39" s="8">
        <f t="shared" si="9"/>
        <v>70937.46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98</v>
      </c>
      <c r="B40" s="6" t="s">
        <v>84</v>
      </c>
      <c r="C40" s="7">
        <v>6782</v>
      </c>
      <c r="D40" s="8">
        <f t="shared" si="29"/>
        <v>8138.4</v>
      </c>
      <c r="E40" s="8">
        <v>7417</v>
      </c>
      <c r="F40" s="18">
        <v>7600</v>
      </c>
      <c r="G40" s="19">
        <f t="shared" si="38"/>
        <v>7600</v>
      </c>
      <c r="H40" s="9">
        <f t="shared" si="1"/>
        <v>228000</v>
      </c>
      <c r="I40" s="25">
        <f t="shared" si="2"/>
        <v>0.120613388381009</v>
      </c>
      <c r="J40" s="26" t="s">
        <v>99</v>
      </c>
      <c r="K40" s="27">
        <v>0.0860521182234877</v>
      </c>
      <c r="L40" s="8">
        <f t="shared" si="30"/>
        <v>19619.8829549552</v>
      </c>
      <c r="M40" s="25">
        <v>0.15</v>
      </c>
      <c r="N40" s="8">
        <f t="shared" si="31"/>
        <v>34200</v>
      </c>
      <c r="O40" s="8">
        <v>76.56</v>
      </c>
      <c r="P40" s="7">
        <f t="shared" si="32"/>
        <v>2978.05642633229</v>
      </c>
      <c r="Q40" s="36">
        <f>G40*1.04</f>
        <v>7904</v>
      </c>
      <c r="R40" s="9">
        <f t="shared" si="20"/>
        <v>237120</v>
      </c>
      <c r="S40" s="8">
        <f t="shared" si="21"/>
        <v>75617.568</v>
      </c>
      <c r="T40" s="9">
        <f>G40*1.08</f>
        <v>8208</v>
      </c>
      <c r="U40" s="9">
        <f t="shared" si="8"/>
        <v>246240</v>
      </c>
      <c r="V40" s="8">
        <f t="shared" si="9"/>
        <v>78525.936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84</v>
      </c>
      <c r="C41" s="7">
        <v>0</v>
      </c>
      <c r="D41" s="8">
        <f t="shared" si="29"/>
        <v>0</v>
      </c>
      <c r="E41" s="8">
        <v>2788</v>
      </c>
      <c r="F41" s="18">
        <v>2500</v>
      </c>
      <c r="G41" s="19">
        <v>2600</v>
      </c>
      <c r="H41" s="9">
        <f t="shared" si="1"/>
        <v>78000</v>
      </c>
      <c r="I41" s="25" t="e">
        <f t="shared" si="2"/>
        <v>#DIV/0!</v>
      </c>
      <c r="J41" s="26" t="s">
        <v>101</v>
      </c>
      <c r="K41" s="27">
        <v>0.0160009321309899</v>
      </c>
      <c r="L41" s="8">
        <f t="shared" si="30"/>
        <v>1248.07270621721</v>
      </c>
      <c r="M41" s="25">
        <v>0.144917803060764</v>
      </c>
      <c r="N41" s="8">
        <f t="shared" si="31"/>
        <v>11303.5886387396</v>
      </c>
      <c r="O41" s="8">
        <v>58.73</v>
      </c>
      <c r="P41" s="7">
        <f t="shared" si="32"/>
        <v>1328.11169759918</v>
      </c>
      <c r="Q41" s="36">
        <f>G41*1.08</f>
        <v>2808</v>
      </c>
      <c r="R41" s="9">
        <f t="shared" si="20"/>
        <v>84240</v>
      </c>
      <c r="S41" s="8">
        <f t="shared" si="21"/>
        <v>26097.552</v>
      </c>
      <c r="T41" s="9">
        <f>G41*1.16</f>
        <v>3016</v>
      </c>
      <c r="U41" s="9">
        <f t="shared" si="8"/>
        <v>90480</v>
      </c>
      <c r="V41" s="8">
        <f t="shared" si="9"/>
        <v>28030.704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102</v>
      </c>
      <c r="B42" s="6" t="s">
        <v>84</v>
      </c>
      <c r="C42" s="7">
        <v>19611</v>
      </c>
      <c r="D42" s="8">
        <f t="shared" si="29"/>
        <v>23533.2</v>
      </c>
      <c r="E42" s="8">
        <v>19392</v>
      </c>
      <c r="F42" s="18">
        <v>20000</v>
      </c>
      <c r="G42" s="19">
        <f t="shared" ref="G42:G46" si="39">F42</f>
        <v>20000</v>
      </c>
      <c r="H42" s="9">
        <f t="shared" si="1"/>
        <v>600000</v>
      </c>
      <c r="I42" s="25">
        <f t="shared" si="2"/>
        <v>0.0198358064351639</v>
      </c>
      <c r="J42" s="26" t="s">
        <v>103</v>
      </c>
      <c r="K42" s="27">
        <v>0.0650837522110637</v>
      </c>
      <c r="L42" s="8">
        <f t="shared" si="30"/>
        <v>39050.2513266382</v>
      </c>
      <c r="M42" s="25">
        <v>0.11</v>
      </c>
      <c r="N42" s="8">
        <f t="shared" si="31"/>
        <v>66000</v>
      </c>
      <c r="O42" s="8">
        <v>90.59</v>
      </c>
      <c r="P42" s="7">
        <f t="shared" si="32"/>
        <v>6623.24759907275</v>
      </c>
      <c r="Q42" s="36">
        <f>G42*1.03</f>
        <v>20600</v>
      </c>
      <c r="R42" s="9">
        <f t="shared" si="20"/>
        <v>618000</v>
      </c>
      <c r="S42" s="8">
        <f t="shared" si="21"/>
        <v>175388.4</v>
      </c>
      <c r="T42" s="9">
        <f>G42*1.06</f>
        <v>21200</v>
      </c>
      <c r="U42" s="9">
        <f t="shared" si="8"/>
        <v>636000</v>
      </c>
      <c r="V42" s="8">
        <f t="shared" si="9"/>
        <v>180496.8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104</v>
      </c>
      <c r="B43" s="6" t="s">
        <v>84</v>
      </c>
      <c r="C43" s="7">
        <v>4556</v>
      </c>
      <c r="D43" s="8">
        <f t="shared" si="29"/>
        <v>5467.2</v>
      </c>
      <c r="E43" s="8">
        <v>5423</v>
      </c>
      <c r="F43" s="18">
        <v>5400</v>
      </c>
      <c r="G43" s="19">
        <f t="shared" si="39"/>
        <v>5400</v>
      </c>
      <c r="H43" s="9">
        <f t="shared" si="1"/>
        <v>162000</v>
      </c>
      <c r="I43" s="25">
        <f t="shared" si="2"/>
        <v>0.185250219490781</v>
      </c>
      <c r="J43" s="26" t="s">
        <v>105</v>
      </c>
      <c r="K43" s="27">
        <v>0.027017565944957</v>
      </c>
      <c r="L43" s="8">
        <f t="shared" si="30"/>
        <v>4376.84568308303</v>
      </c>
      <c r="M43" s="25">
        <v>0.1</v>
      </c>
      <c r="N43" s="8">
        <f t="shared" si="31"/>
        <v>16200</v>
      </c>
      <c r="O43" s="8">
        <v>58.5</v>
      </c>
      <c r="P43" s="7">
        <f t="shared" si="32"/>
        <v>2769.23076923077</v>
      </c>
      <c r="Q43" s="36">
        <f t="shared" ref="Q43:Q48" si="40">G43*1.05</f>
        <v>5670</v>
      </c>
      <c r="R43" s="9">
        <f t="shared" si="20"/>
        <v>170100</v>
      </c>
      <c r="S43" s="8">
        <f t="shared" si="21"/>
        <v>56745.36</v>
      </c>
      <c r="T43" s="9">
        <f t="shared" ref="T43:T48" si="41">G43*1.1</f>
        <v>5940</v>
      </c>
      <c r="U43" s="9">
        <f t="shared" si="8"/>
        <v>178200</v>
      </c>
      <c r="V43" s="8">
        <f t="shared" si="9"/>
        <v>59447.52</v>
      </c>
      <c r="W43" s="37"/>
      <c r="X43" s="37"/>
      <c r="Y43" s="37"/>
      <c r="Z43" s="41"/>
      <c r="AA43" s="42"/>
      <c r="AB43" s="42"/>
      <c r="AC43" s="42"/>
    </row>
    <row r="44" spans="1:29">
      <c r="A44" s="6" t="s">
        <v>106</v>
      </c>
      <c r="B44" s="6" t="s">
        <v>84</v>
      </c>
      <c r="C44" s="7">
        <v>5688</v>
      </c>
      <c r="D44" s="8">
        <f t="shared" si="29"/>
        <v>6825.6</v>
      </c>
      <c r="E44" s="8">
        <v>5573</v>
      </c>
      <c r="F44" s="18">
        <v>5600</v>
      </c>
      <c r="G44" s="19">
        <v>5600</v>
      </c>
      <c r="H44" s="9">
        <f t="shared" si="1"/>
        <v>168000</v>
      </c>
      <c r="I44" s="25">
        <f t="shared" si="2"/>
        <v>-0.0154711673699015</v>
      </c>
      <c r="J44" s="26" t="s">
        <v>107</v>
      </c>
      <c r="K44" s="27">
        <v>0.078997368756857</v>
      </c>
      <c r="L44" s="8">
        <f t="shared" si="30"/>
        <v>13271.557951152</v>
      </c>
      <c r="M44" s="25">
        <v>0.105</v>
      </c>
      <c r="N44" s="8">
        <f t="shared" si="31"/>
        <v>17640</v>
      </c>
      <c r="O44" s="8">
        <v>70.31</v>
      </c>
      <c r="P44" s="7">
        <f t="shared" si="32"/>
        <v>2389.4182904281</v>
      </c>
      <c r="Q44" s="36">
        <f t="shared" si="40"/>
        <v>5880</v>
      </c>
      <c r="R44" s="9">
        <f t="shared" si="20"/>
        <v>176400</v>
      </c>
      <c r="S44" s="8">
        <f t="shared" si="21"/>
        <v>60258.24</v>
      </c>
      <c r="T44" s="9">
        <f t="shared" si="41"/>
        <v>6160</v>
      </c>
      <c r="U44" s="9">
        <f t="shared" si="8"/>
        <v>184800</v>
      </c>
      <c r="V44" s="8">
        <f t="shared" si="9"/>
        <v>63127.68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108</v>
      </c>
      <c r="B45" s="6" t="s">
        <v>84</v>
      </c>
      <c r="C45" s="7">
        <v>5345</v>
      </c>
      <c r="D45" s="8">
        <f t="shared" si="29"/>
        <v>6414</v>
      </c>
      <c r="E45" s="8">
        <v>7690</v>
      </c>
      <c r="F45" s="18">
        <v>9400</v>
      </c>
      <c r="G45" s="19">
        <v>9000</v>
      </c>
      <c r="H45" s="9">
        <f t="shared" si="1"/>
        <v>270000</v>
      </c>
      <c r="I45" s="25">
        <f t="shared" si="2"/>
        <v>0.683816651075772</v>
      </c>
      <c r="J45" s="26" t="s">
        <v>109</v>
      </c>
      <c r="K45" s="27">
        <v>0.0264742471105279</v>
      </c>
      <c r="L45" s="8">
        <f t="shared" si="30"/>
        <v>7148.04671984253</v>
      </c>
      <c r="M45" s="25">
        <v>0.0912090209978151</v>
      </c>
      <c r="N45" s="8">
        <f t="shared" si="31"/>
        <v>24626.4356694101</v>
      </c>
      <c r="O45" s="8">
        <v>100.94</v>
      </c>
      <c r="P45" s="7">
        <f t="shared" si="32"/>
        <v>2674.85635030711</v>
      </c>
      <c r="Q45" s="36">
        <f t="shared" ref="Q45:Q47" si="42">G45*1.04</f>
        <v>9360</v>
      </c>
      <c r="R45" s="9">
        <f t="shared" si="20"/>
        <v>280800</v>
      </c>
      <c r="S45" s="8">
        <f t="shared" si="21"/>
        <v>78736.32</v>
      </c>
      <c r="T45" s="9">
        <f t="shared" ref="T45:T47" si="43">G45*1.08</f>
        <v>9720</v>
      </c>
      <c r="U45" s="9">
        <f t="shared" si="8"/>
        <v>291600</v>
      </c>
      <c r="V45" s="8">
        <f t="shared" si="9"/>
        <v>81764.64</v>
      </c>
      <c r="W45" s="37"/>
      <c r="X45" s="37"/>
      <c r="Y45" s="37"/>
      <c r="Z45" s="41"/>
      <c r="AA45" s="42"/>
      <c r="AB45" s="42"/>
      <c r="AC45" s="42"/>
    </row>
    <row r="46" spans="1:29">
      <c r="A46" s="6" t="s">
        <v>110</v>
      </c>
      <c r="B46" s="6" t="s">
        <v>84</v>
      </c>
      <c r="C46" s="7">
        <v>6735</v>
      </c>
      <c r="D46" s="8">
        <f t="shared" si="29"/>
        <v>8082</v>
      </c>
      <c r="E46" s="8">
        <v>11934</v>
      </c>
      <c r="F46" s="18">
        <v>9000</v>
      </c>
      <c r="G46" s="19">
        <f t="shared" si="39"/>
        <v>9000</v>
      </c>
      <c r="H46" s="9">
        <f t="shared" si="1"/>
        <v>270000</v>
      </c>
      <c r="I46" s="25">
        <f t="shared" si="2"/>
        <v>0.33630289532294</v>
      </c>
      <c r="J46" s="26" t="s">
        <v>111</v>
      </c>
      <c r="K46" s="27">
        <v>0.0185107308377537</v>
      </c>
      <c r="L46" s="8">
        <f t="shared" si="30"/>
        <v>4997.8973261935</v>
      </c>
      <c r="M46" s="25">
        <v>0.106216922585456</v>
      </c>
      <c r="N46" s="8">
        <f t="shared" si="31"/>
        <v>28678.5690980731</v>
      </c>
      <c r="O46" s="8">
        <v>65.42</v>
      </c>
      <c r="P46" s="7">
        <f t="shared" si="32"/>
        <v>4127.17823295628</v>
      </c>
      <c r="Q46" s="36">
        <f t="shared" si="42"/>
        <v>9360</v>
      </c>
      <c r="R46" s="9">
        <f t="shared" si="20"/>
        <v>280800</v>
      </c>
      <c r="S46" s="8">
        <f t="shared" si="21"/>
        <v>92495.52</v>
      </c>
      <c r="T46" s="9">
        <f t="shared" si="43"/>
        <v>9720</v>
      </c>
      <c r="U46" s="9">
        <f t="shared" si="8"/>
        <v>291600</v>
      </c>
      <c r="V46" s="8">
        <f t="shared" si="9"/>
        <v>96053.04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112</v>
      </c>
      <c r="B47" s="6" t="s">
        <v>84</v>
      </c>
      <c r="C47" s="7">
        <v>7122</v>
      </c>
      <c r="D47" s="8">
        <f t="shared" si="29"/>
        <v>8546.4</v>
      </c>
      <c r="E47" s="8">
        <v>6701</v>
      </c>
      <c r="F47" s="18">
        <v>8800</v>
      </c>
      <c r="G47" s="19">
        <v>8600</v>
      </c>
      <c r="H47" s="9">
        <f t="shared" si="1"/>
        <v>258000</v>
      </c>
      <c r="I47" s="25">
        <f t="shared" si="2"/>
        <v>0.20752597584948</v>
      </c>
      <c r="J47" s="26" t="s">
        <v>113</v>
      </c>
      <c r="K47" s="27">
        <v>0.290214499366206</v>
      </c>
      <c r="L47" s="8">
        <f t="shared" si="30"/>
        <v>74875.3408364811</v>
      </c>
      <c r="M47" s="25">
        <v>0.09</v>
      </c>
      <c r="N47" s="8">
        <f t="shared" si="31"/>
        <v>23220</v>
      </c>
      <c r="O47" s="8">
        <v>73.43</v>
      </c>
      <c r="P47" s="7">
        <f t="shared" si="32"/>
        <v>3513.55032003268</v>
      </c>
      <c r="Q47" s="36">
        <f t="shared" si="42"/>
        <v>8944</v>
      </c>
      <c r="R47" s="9">
        <f t="shared" si="20"/>
        <v>268320</v>
      </c>
      <c r="S47" s="8">
        <f t="shared" si="21"/>
        <v>91604.448</v>
      </c>
      <c r="T47" s="9">
        <f t="shared" si="43"/>
        <v>9288</v>
      </c>
      <c r="U47" s="9">
        <f t="shared" si="8"/>
        <v>278640</v>
      </c>
      <c r="V47" s="8">
        <f t="shared" si="9"/>
        <v>95127.696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114</v>
      </c>
      <c r="B48" s="6" t="s">
        <v>84</v>
      </c>
      <c r="C48" s="7">
        <v>0</v>
      </c>
      <c r="D48" s="8">
        <f t="shared" si="29"/>
        <v>0</v>
      </c>
      <c r="E48" s="8">
        <v>7156</v>
      </c>
      <c r="F48" s="18">
        <v>6000</v>
      </c>
      <c r="G48" s="19">
        <f t="shared" ref="G48:G53" si="44">F48</f>
        <v>6000</v>
      </c>
      <c r="H48" s="9">
        <f t="shared" si="1"/>
        <v>180000</v>
      </c>
      <c r="I48" s="25" t="e">
        <f t="shared" si="2"/>
        <v>#DIV/0!</v>
      </c>
      <c r="J48" s="26" t="s">
        <v>115</v>
      </c>
      <c r="K48" s="27">
        <v>0.0721383118025024</v>
      </c>
      <c r="L48" s="8">
        <f t="shared" si="30"/>
        <v>12984.8961244504</v>
      </c>
      <c r="M48" s="25">
        <v>0.0938296295342882</v>
      </c>
      <c r="N48" s="8">
        <f t="shared" si="31"/>
        <v>16889.3333161719</v>
      </c>
      <c r="O48" s="8">
        <v>69.73</v>
      </c>
      <c r="P48" s="7">
        <f t="shared" si="32"/>
        <v>2581.38534346766</v>
      </c>
      <c r="Q48" s="36">
        <f t="shared" si="40"/>
        <v>6300</v>
      </c>
      <c r="R48" s="9">
        <f t="shared" si="20"/>
        <v>189000</v>
      </c>
      <c r="S48" s="8">
        <f t="shared" si="21"/>
        <v>49442.4</v>
      </c>
      <c r="T48" s="9">
        <f t="shared" si="41"/>
        <v>6600</v>
      </c>
      <c r="U48" s="9">
        <f t="shared" si="8"/>
        <v>198000</v>
      </c>
      <c r="V48" s="8">
        <f t="shared" si="9"/>
        <v>51796.8</v>
      </c>
      <c r="W48" s="37"/>
      <c r="X48" s="37"/>
      <c r="Y48" s="37"/>
      <c r="Z48" s="41"/>
      <c r="AA48" s="42"/>
      <c r="AB48" s="42"/>
      <c r="AC48" s="42"/>
    </row>
    <row r="49" spans="1:29">
      <c r="A49" s="11" t="s">
        <v>57</v>
      </c>
      <c r="B49" s="11" t="s">
        <v>84</v>
      </c>
      <c r="C49" s="12">
        <f t="shared" ref="C49:G49" si="45">SUM(C33:C48)</f>
        <v>80855</v>
      </c>
      <c r="D49" s="12">
        <f t="shared" si="45"/>
        <v>97026</v>
      </c>
      <c r="E49" s="12">
        <f t="shared" si="45"/>
        <v>106438</v>
      </c>
      <c r="F49" s="12">
        <f t="shared" si="45"/>
        <v>106500</v>
      </c>
      <c r="G49" s="13">
        <f t="shared" si="45"/>
        <v>105600</v>
      </c>
      <c r="H49" s="9">
        <f t="shared" si="1"/>
        <v>3168000</v>
      </c>
      <c r="I49" s="25">
        <f t="shared" si="2"/>
        <v>0.306041679549811</v>
      </c>
      <c r="J49" s="30">
        <v>0.309467536888881</v>
      </c>
      <c r="K49" s="31"/>
      <c r="L49" s="12">
        <f t="shared" ref="L49:U49" si="46">SUM(L33:L48)</f>
        <v>212289.01721557</v>
      </c>
      <c r="M49" s="25"/>
      <c r="N49" s="12">
        <f t="shared" si="46"/>
        <v>356182.09231463</v>
      </c>
      <c r="O49" s="8"/>
      <c r="P49" s="12">
        <f t="shared" si="46"/>
        <v>43977.2738536579</v>
      </c>
      <c r="Q49" s="12">
        <f t="shared" si="46"/>
        <v>110364</v>
      </c>
      <c r="R49" s="12">
        <f t="shared" si="46"/>
        <v>3310920</v>
      </c>
      <c r="S49" s="12">
        <f t="shared" si="46"/>
        <v>1025031.864</v>
      </c>
      <c r="T49" s="12">
        <f t="shared" si="46"/>
        <v>115128</v>
      </c>
      <c r="U49" s="12">
        <f t="shared" si="46"/>
        <v>3453840</v>
      </c>
      <c r="V49" s="32">
        <f t="shared" si="9"/>
        <v>1068851.35760829</v>
      </c>
      <c r="W49" s="37"/>
      <c r="X49" s="37"/>
      <c r="Y49" s="37"/>
      <c r="Z49" s="41"/>
      <c r="AA49" s="42"/>
      <c r="AB49" s="42"/>
      <c r="AC49" s="42"/>
    </row>
    <row r="50" spans="1:29">
      <c r="A50" s="6" t="s">
        <v>116</v>
      </c>
      <c r="B50" s="6" t="s">
        <v>117</v>
      </c>
      <c r="C50" s="7">
        <v>2103</v>
      </c>
      <c r="D50" s="8">
        <f t="shared" ref="D50:D66" si="47">C50*1.2</f>
        <v>2523.6</v>
      </c>
      <c r="E50" s="8">
        <v>2992</v>
      </c>
      <c r="F50" s="20">
        <v>3000</v>
      </c>
      <c r="G50" s="21">
        <f t="shared" si="44"/>
        <v>3000</v>
      </c>
      <c r="H50" s="9">
        <f t="shared" si="1"/>
        <v>90000</v>
      </c>
      <c r="I50" s="25">
        <f t="shared" si="2"/>
        <v>0.426533523537803</v>
      </c>
      <c r="J50" s="26" t="s">
        <v>118</v>
      </c>
      <c r="K50" s="27">
        <v>0.0237627063609878</v>
      </c>
      <c r="L50" s="8">
        <f t="shared" ref="L50:L66" si="48">H50*K50</f>
        <v>2138.6435724889</v>
      </c>
      <c r="M50" s="25">
        <v>0.0856099524585141</v>
      </c>
      <c r="N50" s="8">
        <f t="shared" ref="N50:N66" si="49">M50*H50</f>
        <v>7704.89572126627</v>
      </c>
      <c r="O50" s="8">
        <v>64.45</v>
      </c>
      <c r="P50" s="7">
        <f t="shared" ref="P50:P66" si="50">H50/O50</f>
        <v>1396.43134212568</v>
      </c>
      <c r="Q50" s="36">
        <f t="shared" ref="Q50:Q53" si="51">G50*1.06</f>
        <v>3180</v>
      </c>
      <c r="R50" s="9">
        <f t="shared" ref="R50:R66" si="52">Q50*30</f>
        <v>95400</v>
      </c>
      <c r="S50" s="8">
        <f t="shared" ref="S50:S66" si="53">R50*J50</f>
        <v>30766.5</v>
      </c>
      <c r="T50" s="9">
        <f t="shared" ref="T50:T53" si="54">G50*1.12</f>
        <v>3360</v>
      </c>
      <c r="U50" s="9">
        <f t="shared" ref="U50:U66" si="55">T50*30</f>
        <v>100800</v>
      </c>
      <c r="V50" s="8">
        <f t="shared" si="9"/>
        <v>32508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119</v>
      </c>
      <c r="B51" s="6" t="s">
        <v>117</v>
      </c>
      <c r="C51" s="7">
        <v>2127</v>
      </c>
      <c r="D51" s="8">
        <f t="shared" si="47"/>
        <v>2552.4</v>
      </c>
      <c r="E51" s="8">
        <v>2920</v>
      </c>
      <c r="F51" s="20">
        <v>3000</v>
      </c>
      <c r="G51" s="21">
        <f t="shared" si="44"/>
        <v>3000</v>
      </c>
      <c r="H51" s="9">
        <f t="shared" si="1"/>
        <v>90000</v>
      </c>
      <c r="I51" s="25">
        <f t="shared" si="2"/>
        <v>0.410437235543018</v>
      </c>
      <c r="J51" s="26" t="s">
        <v>120</v>
      </c>
      <c r="K51" s="27">
        <v>0.0354330402851091</v>
      </c>
      <c r="L51" s="8">
        <f t="shared" si="48"/>
        <v>3188.97362565982</v>
      </c>
      <c r="M51" s="25">
        <v>0.127870738929148</v>
      </c>
      <c r="N51" s="8">
        <f t="shared" si="49"/>
        <v>11508.3665036233</v>
      </c>
      <c r="O51" s="8">
        <v>71.62</v>
      </c>
      <c r="P51" s="7">
        <f t="shared" si="50"/>
        <v>1256.6322256353</v>
      </c>
      <c r="Q51" s="36">
        <f t="shared" si="51"/>
        <v>3180</v>
      </c>
      <c r="R51" s="9">
        <f t="shared" si="52"/>
        <v>95400</v>
      </c>
      <c r="S51" s="8">
        <f t="shared" si="53"/>
        <v>28591.38</v>
      </c>
      <c r="T51" s="9">
        <f t="shared" si="54"/>
        <v>3360</v>
      </c>
      <c r="U51" s="9">
        <f t="shared" si="55"/>
        <v>100800</v>
      </c>
      <c r="V51" s="8">
        <f t="shared" si="9"/>
        <v>30209.76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121</v>
      </c>
      <c r="B52" s="6" t="s">
        <v>117</v>
      </c>
      <c r="C52" s="7">
        <v>2889</v>
      </c>
      <c r="D52" s="8">
        <f t="shared" si="47"/>
        <v>3466.8</v>
      </c>
      <c r="E52" s="8">
        <v>5414</v>
      </c>
      <c r="F52" s="20">
        <v>5100</v>
      </c>
      <c r="G52" s="21">
        <f t="shared" si="44"/>
        <v>5100</v>
      </c>
      <c r="H52" s="9">
        <f t="shared" si="1"/>
        <v>153000</v>
      </c>
      <c r="I52" s="25">
        <f t="shared" si="2"/>
        <v>0.765316718587747</v>
      </c>
      <c r="J52" s="26" t="s">
        <v>122</v>
      </c>
      <c r="K52" s="27">
        <v>0.0278272751257614</v>
      </c>
      <c r="L52" s="8">
        <f t="shared" si="48"/>
        <v>4257.57309424149</v>
      </c>
      <c r="M52" s="25">
        <v>0.140918136299571</v>
      </c>
      <c r="N52" s="8">
        <f t="shared" si="49"/>
        <v>21560.4748538344</v>
      </c>
      <c r="O52" s="8">
        <v>61.07</v>
      </c>
      <c r="P52" s="7">
        <f t="shared" si="50"/>
        <v>2505.32176191256</v>
      </c>
      <c r="Q52" s="36">
        <f>G52*1.05</f>
        <v>5355</v>
      </c>
      <c r="R52" s="9">
        <f t="shared" si="52"/>
        <v>160650</v>
      </c>
      <c r="S52" s="8">
        <f t="shared" si="53"/>
        <v>55841.94</v>
      </c>
      <c r="T52" s="9">
        <f>G52*1.1</f>
        <v>5610</v>
      </c>
      <c r="U52" s="9">
        <f t="shared" si="55"/>
        <v>168300</v>
      </c>
      <c r="V52" s="8">
        <f t="shared" si="9"/>
        <v>58501.08</v>
      </c>
      <c r="W52" s="37"/>
      <c r="X52" s="37"/>
      <c r="Y52" s="37"/>
      <c r="Z52" s="41"/>
      <c r="AA52" s="42"/>
      <c r="AB52" s="42"/>
      <c r="AC52" s="42"/>
    </row>
    <row r="53" spans="1:29">
      <c r="A53" s="6" t="s">
        <v>123</v>
      </c>
      <c r="B53" s="6" t="s">
        <v>117</v>
      </c>
      <c r="C53" s="7">
        <v>4031</v>
      </c>
      <c r="D53" s="8">
        <f t="shared" si="47"/>
        <v>4837.2</v>
      </c>
      <c r="E53" s="8">
        <v>3062</v>
      </c>
      <c r="F53" s="20">
        <v>3800</v>
      </c>
      <c r="G53" s="21">
        <f t="shared" si="44"/>
        <v>3800</v>
      </c>
      <c r="H53" s="9">
        <f t="shared" si="1"/>
        <v>114000</v>
      </c>
      <c r="I53" s="25">
        <f t="shared" si="2"/>
        <v>-0.0573058794343835</v>
      </c>
      <c r="J53" s="26" t="s">
        <v>124</v>
      </c>
      <c r="K53" s="27">
        <v>0.0307261290913791</v>
      </c>
      <c r="L53" s="8">
        <f t="shared" si="48"/>
        <v>3502.77871641722</v>
      </c>
      <c r="M53" s="25">
        <v>0.124559219085132</v>
      </c>
      <c r="N53" s="8">
        <f t="shared" si="49"/>
        <v>14199.750975705</v>
      </c>
      <c r="O53" s="8">
        <v>73.46</v>
      </c>
      <c r="P53" s="7">
        <f t="shared" si="50"/>
        <v>1551.86496052273</v>
      </c>
      <c r="Q53" s="36">
        <f t="shared" si="51"/>
        <v>4028</v>
      </c>
      <c r="R53" s="9">
        <f t="shared" si="52"/>
        <v>120840</v>
      </c>
      <c r="S53" s="8">
        <f t="shared" si="53"/>
        <v>38173.356</v>
      </c>
      <c r="T53" s="9">
        <f t="shared" si="54"/>
        <v>4256</v>
      </c>
      <c r="U53" s="9">
        <f t="shared" si="55"/>
        <v>127680</v>
      </c>
      <c r="V53" s="8">
        <f t="shared" si="9"/>
        <v>40334.112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125</v>
      </c>
      <c r="B54" s="6" t="s">
        <v>117</v>
      </c>
      <c r="C54" s="7">
        <v>4267</v>
      </c>
      <c r="D54" s="8">
        <f t="shared" si="47"/>
        <v>5120.4</v>
      </c>
      <c r="E54" s="8">
        <v>6273</v>
      </c>
      <c r="F54" s="20">
        <v>6300</v>
      </c>
      <c r="G54" s="21">
        <v>6300</v>
      </c>
      <c r="H54" s="9">
        <f t="shared" si="1"/>
        <v>189000</v>
      </c>
      <c r="I54" s="25">
        <f t="shared" si="2"/>
        <v>0.476447152566206</v>
      </c>
      <c r="J54" s="26" t="s">
        <v>126</v>
      </c>
      <c r="K54" s="27">
        <v>0.0236343915495399</v>
      </c>
      <c r="L54" s="8">
        <f t="shared" si="48"/>
        <v>4466.90000286304</v>
      </c>
      <c r="M54" s="25">
        <v>0.112541977271513</v>
      </c>
      <c r="N54" s="8">
        <f t="shared" si="49"/>
        <v>21270.433704316</v>
      </c>
      <c r="O54" s="8">
        <v>59.61</v>
      </c>
      <c r="P54" s="7">
        <f t="shared" si="50"/>
        <v>3170.60895822849</v>
      </c>
      <c r="Q54" s="36">
        <f>G54*1.05</f>
        <v>6615</v>
      </c>
      <c r="R54" s="9">
        <f t="shared" si="52"/>
        <v>198450</v>
      </c>
      <c r="S54" s="8">
        <f t="shared" si="53"/>
        <v>57788.64</v>
      </c>
      <c r="T54" s="9">
        <f>G54*1.1</f>
        <v>6930</v>
      </c>
      <c r="U54" s="9">
        <f t="shared" si="55"/>
        <v>207900</v>
      </c>
      <c r="V54" s="8">
        <f t="shared" si="9"/>
        <v>60540.48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127</v>
      </c>
      <c r="B55" s="6" t="s">
        <v>117</v>
      </c>
      <c r="C55" s="7">
        <v>6665</v>
      </c>
      <c r="D55" s="8">
        <f t="shared" si="47"/>
        <v>7998</v>
      </c>
      <c r="E55" s="8">
        <v>7009</v>
      </c>
      <c r="F55" s="20">
        <v>7300</v>
      </c>
      <c r="G55" s="21">
        <f t="shared" ref="G55:G62" si="56">F55</f>
        <v>7300</v>
      </c>
      <c r="H55" s="9">
        <f t="shared" si="1"/>
        <v>219000</v>
      </c>
      <c r="I55" s="25">
        <f t="shared" si="2"/>
        <v>0.0952738184546136</v>
      </c>
      <c r="J55" s="26" t="s">
        <v>128</v>
      </c>
      <c r="K55" s="27">
        <v>0.0778741635471046</v>
      </c>
      <c r="L55" s="8">
        <f t="shared" si="48"/>
        <v>17054.4418168159</v>
      </c>
      <c r="M55" s="25">
        <v>0.115</v>
      </c>
      <c r="N55" s="8">
        <f t="shared" si="49"/>
        <v>25185</v>
      </c>
      <c r="O55" s="8">
        <v>67.39</v>
      </c>
      <c r="P55" s="7">
        <f t="shared" si="50"/>
        <v>3249.74031755453</v>
      </c>
      <c r="Q55" s="36">
        <f>G55*1.04</f>
        <v>7592</v>
      </c>
      <c r="R55" s="9">
        <f t="shared" si="52"/>
        <v>227760</v>
      </c>
      <c r="S55" s="8">
        <f t="shared" si="53"/>
        <v>69922.32</v>
      </c>
      <c r="T55" s="9">
        <f>G55*1.08</f>
        <v>7884</v>
      </c>
      <c r="U55" s="9">
        <f t="shared" si="55"/>
        <v>236520</v>
      </c>
      <c r="V55" s="8">
        <f t="shared" si="9"/>
        <v>72611.64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129</v>
      </c>
      <c r="B56" s="6" t="s">
        <v>117</v>
      </c>
      <c r="C56" s="7">
        <v>8409</v>
      </c>
      <c r="D56" s="8">
        <f t="shared" si="47"/>
        <v>10090.8</v>
      </c>
      <c r="E56" s="8">
        <v>9684</v>
      </c>
      <c r="F56" s="20">
        <v>9600</v>
      </c>
      <c r="G56" s="21">
        <f t="shared" si="56"/>
        <v>9600</v>
      </c>
      <c r="H56" s="9">
        <f t="shared" si="1"/>
        <v>288000</v>
      </c>
      <c r="I56" s="25">
        <f t="shared" si="2"/>
        <v>0.141633963610417</v>
      </c>
      <c r="J56" s="26" t="s">
        <v>130</v>
      </c>
      <c r="K56" s="27">
        <v>0.030754062525308</v>
      </c>
      <c r="L56" s="8">
        <f t="shared" si="48"/>
        <v>8857.1700072887</v>
      </c>
      <c r="M56" s="25">
        <v>0.121436697068834</v>
      </c>
      <c r="N56" s="8">
        <f t="shared" si="49"/>
        <v>34973.7687558242</v>
      </c>
      <c r="O56" s="8">
        <v>75.41</v>
      </c>
      <c r="P56" s="7">
        <f t="shared" si="50"/>
        <v>3819.12213234319</v>
      </c>
      <c r="Q56" s="36">
        <f>G56*1.04</f>
        <v>9984</v>
      </c>
      <c r="R56" s="9">
        <f t="shared" si="52"/>
        <v>299520</v>
      </c>
      <c r="S56" s="8">
        <f t="shared" si="53"/>
        <v>100009.728</v>
      </c>
      <c r="T56" s="9">
        <f>G56*1.08</f>
        <v>10368</v>
      </c>
      <c r="U56" s="9">
        <f t="shared" si="55"/>
        <v>311040</v>
      </c>
      <c r="V56" s="8">
        <f t="shared" si="9"/>
        <v>103856.256</v>
      </c>
      <c r="W56" s="37"/>
      <c r="X56" s="37"/>
      <c r="Y56" s="37"/>
      <c r="Z56" s="41"/>
      <c r="AA56" s="42"/>
      <c r="AB56" s="42"/>
      <c r="AC56" s="42"/>
    </row>
    <row r="57" spans="1:29">
      <c r="A57" s="6" t="s">
        <v>131</v>
      </c>
      <c r="B57" s="6" t="s">
        <v>117</v>
      </c>
      <c r="C57" s="7">
        <v>2517</v>
      </c>
      <c r="D57" s="8">
        <f t="shared" si="47"/>
        <v>3020.4</v>
      </c>
      <c r="E57" s="8">
        <v>4165</v>
      </c>
      <c r="F57" s="20">
        <v>4100</v>
      </c>
      <c r="G57" s="21">
        <f t="shared" si="56"/>
        <v>4100</v>
      </c>
      <c r="H57" s="9">
        <f t="shared" si="1"/>
        <v>123000</v>
      </c>
      <c r="I57" s="25">
        <f t="shared" si="2"/>
        <v>0.628923321414382</v>
      </c>
      <c r="J57" s="26" t="s">
        <v>132</v>
      </c>
      <c r="K57" s="27">
        <v>0.0246895351712312</v>
      </c>
      <c r="L57" s="8">
        <f t="shared" si="48"/>
        <v>3036.81282606144</v>
      </c>
      <c r="M57" s="25">
        <v>0.140525333971519</v>
      </c>
      <c r="N57" s="8">
        <f t="shared" si="49"/>
        <v>17284.6160784968</v>
      </c>
      <c r="O57" s="8">
        <v>57.33</v>
      </c>
      <c r="P57" s="7">
        <f t="shared" si="50"/>
        <v>2145.473574045</v>
      </c>
      <c r="Q57" s="36">
        <f t="shared" ref="Q57:Q61" si="57">G57*1.06</f>
        <v>4346</v>
      </c>
      <c r="R57" s="9">
        <f t="shared" si="52"/>
        <v>130380</v>
      </c>
      <c r="S57" s="8">
        <f t="shared" si="53"/>
        <v>42230.082</v>
      </c>
      <c r="T57" s="9">
        <f t="shared" ref="T57:T61" si="58">G57*1.12</f>
        <v>4592</v>
      </c>
      <c r="U57" s="9">
        <f t="shared" si="55"/>
        <v>137760</v>
      </c>
      <c r="V57" s="8">
        <f t="shared" si="9"/>
        <v>44620.464</v>
      </c>
      <c r="W57" s="37"/>
      <c r="X57" s="37"/>
      <c r="Y57" s="37"/>
      <c r="Z57" s="41"/>
      <c r="AA57" s="42"/>
      <c r="AB57" s="42"/>
      <c r="AC57" s="42"/>
    </row>
    <row r="58" spans="1:29">
      <c r="A58" s="6" t="s">
        <v>133</v>
      </c>
      <c r="B58" s="6" t="s">
        <v>117</v>
      </c>
      <c r="C58" s="7">
        <v>1964</v>
      </c>
      <c r="D58" s="8">
        <f t="shared" si="47"/>
        <v>2356.8</v>
      </c>
      <c r="E58" s="8">
        <v>6281</v>
      </c>
      <c r="F58" s="20">
        <v>6500</v>
      </c>
      <c r="G58" s="21">
        <f t="shared" si="56"/>
        <v>6500</v>
      </c>
      <c r="H58" s="9">
        <f t="shared" si="1"/>
        <v>195000</v>
      </c>
      <c r="I58" s="25">
        <f t="shared" si="2"/>
        <v>2.30957230142566</v>
      </c>
      <c r="J58" s="26" t="s">
        <v>134</v>
      </c>
      <c r="K58" s="27">
        <v>0.0464207940675214</v>
      </c>
      <c r="L58" s="8">
        <f t="shared" si="48"/>
        <v>9052.05484316667</v>
      </c>
      <c r="M58" s="25">
        <v>0.114664478190237</v>
      </c>
      <c r="N58" s="8">
        <f t="shared" si="49"/>
        <v>22359.5732470962</v>
      </c>
      <c r="O58" s="8">
        <v>54.07</v>
      </c>
      <c r="P58" s="7">
        <f t="shared" si="50"/>
        <v>3606.4361013501</v>
      </c>
      <c r="Q58" s="36">
        <f>G58*1.05</f>
        <v>6825</v>
      </c>
      <c r="R58" s="9">
        <f t="shared" si="52"/>
        <v>204750</v>
      </c>
      <c r="S58" s="8">
        <f t="shared" si="53"/>
        <v>70884.45</v>
      </c>
      <c r="T58" s="9">
        <f>G58*1.1</f>
        <v>7150</v>
      </c>
      <c r="U58" s="9">
        <f t="shared" si="55"/>
        <v>214500</v>
      </c>
      <c r="V58" s="8">
        <f t="shared" si="9"/>
        <v>74259.9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135</v>
      </c>
      <c r="B59" s="6" t="s">
        <v>117</v>
      </c>
      <c r="C59" s="7">
        <v>2451</v>
      </c>
      <c r="D59" s="8">
        <f t="shared" si="47"/>
        <v>2941.2</v>
      </c>
      <c r="E59" s="8">
        <v>3502</v>
      </c>
      <c r="F59" s="20">
        <v>3300</v>
      </c>
      <c r="G59" s="21">
        <f t="shared" si="56"/>
        <v>3300</v>
      </c>
      <c r="H59" s="9">
        <f t="shared" si="1"/>
        <v>99000</v>
      </c>
      <c r="I59" s="25">
        <f t="shared" si="2"/>
        <v>0.346389228886169</v>
      </c>
      <c r="J59" s="26" t="s">
        <v>32</v>
      </c>
      <c r="K59" s="27">
        <v>0.0244743870831016</v>
      </c>
      <c r="L59" s="8">
        <f t="shared" si="48"/>
        <v>2422.96432122706</v>
      </c>
      <c r="M59" s="25">
        <v>0.123263136888028</v>
      </c>
      <c r="N59" s="8">
        <f t="shared" si="49"/>
        <v>12203.0505519148</v>
      </c>
      <c r="O59" s="8">
        <v>49.23</v>
      </c>
      <c r="P59" s="7">
        <f t="shared" si="50"/>
        <v>2010.9689213894</v>
      </c>
      <c r="Q59" s="36">
        <f t="shared" si="57"/>
        <v>3498</v>
      </c>
      <c r="R59" s="9">
        <f t="shared" si="52"/>
        <v>104940</v>
      </c>
      <c r="S59" s="8">
        <f t="shared" si="53"/>
        <v>34136.982</v>
      </c>
      <c r="T59" s="9">
        <f t="shared" si="58"/>
        <v>3696</v>
      </c>
      <c r="U59" s="9">
        <f t="shared" si="55"/>
        <v>110880</v>
      </c>
      <c r="V59" s="8">
        <f t="shared" si="9"/>
        <v>36069.264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136</v>
      </c>
      <c r="B60" s="6" t="s">
        <v>117</v>
      </c>
      <c r="C60" s="7">
        <v>3365</v>
      </c>
      <c r="D60" s="8">
        <f t="shared" si="47"/>
        <v>4038</v>
      </c>
      <c r="E60" s="8">
        <v>5165</v>
      </c>
      <c r="F60" s="20">
        <v>4600</v>
      </c>
      <c r="G60" s="21">
        <f t="shared" si="56"/>
        <v>4600</v>
      </c>
      <c r="H60" s="9">
        <f t="shared" si="1"/>
        <v>138000</v>
      </c>
      <c r="I60" s="25">
        <f t="shared" si="2"/>
        <v>0.367013372956909</v>
      </c>
      <c r="J60" s="26" t="s">
        <v>137</v>
      </c>
      <c r="K60" s="27">
        <v>0.0207317062637413</v>
      </c>
      <c r="L60" s="8">
        <f t="shared" si="48"/>
        <v>2860.9754643963</v>
      </c>
      <c r="M60" s="25">
        <v>0.11</v>
      </c>
      <c r="N60" s="8">
        <f t="shared" si="49"/>
        <v>15180</v>
      </c>
      <c r="O60" s="8">
        <v>71.92</v>
      </c>
      <c r="P60" s="7">
        <f t="shared" si="50"/>
        <v>1918.79866518354</v>
      </c>
      <c r="Q60" s="36">
        <f t="shared" si="57"/>
        <v>4876</v>
      </c>
      <c r="R60" s="9">
        <f t="shared" si="52"/>
        <v>146280</v>
      </c>
      <c r="S60" s="8">
        <f t="shared" si="53"/>
        <v>40417.164</v>
      </c>
      <c r="T60" s="9">
        <f t="shared" si="58"/>
        <v>5152</v>
      </c>
      <c r="U60" s="9">
        <f t="shared" si="55"/>
        <v>154560</v>
      </c>
      <c r="V60" s="8">
        <f t="shared" si="9"/>
        <v>42704.928</v>
      </c>
      <c r="W60" s="37"/>
      <c r="X60" s="37"/>
      <c r="Y60" s="37"/>
      <c r="Z60" s="41"/>
      <c r="AA60" s="42"/>
      <c r="AB60" s="42"/>
      <c r="AC60" s="42"/>
    </row>
    <row r="61" spans="1:29">
      <c r="A61" s="22" t="s">
        <v>138</v>
      </c>
      <c r="B61" s="22" t="s">
        <v>117</v>
      </c>
      <c r="C61" s="23">
        <v>2436</v>
      </c>
      <c r="D61" s="24">
        <f t="shared" si="47"/>
        <v>2923.2</v>
      </c>
      <c r="E61" s="24">
        <v>3970</v>
      </c>
      <c r="F61" s="21">
        <v>3900</v>
      </c>
      <c r="G61" s="21">
        <f t="shared" si="56"/>
        <v>3900</v>
      </c>
      <c r="H61" s="10">
        <f t="shared" si="1"/>
        <v>117000</v>
      </c>
      <c r="I61" s="33">
        <f t="shared" si="2"/>
        <v>0.600985221674877</v>
      </c>
      <c r="J61" s="34" t="s">
        <v>139</v>
      </c>
      <c r="K61" s="35">
        <v>0.0266042586271546</v>
      </c>
      <c r="L61" s="24">
        <f t="shared" si="48"/>
        <v>3112.69825937709</v>
      </c>
      <c r="M61" s="33">
        <v>0.118591681092646</v>
      </c>
      <c r="N61" s="24">
        <f t="shared" si="49"/>
        <v>13875.2266878396</v>
      </c>
      <c r="O61" s="24">
        <v>69.39</v>
      </c>
      <c r="P61" s="23">
        <f t="shared" si="50"/>
        <v>1686.12191958495</v>
      </c>
      <c r="Q61" s="39">
        <f t="shared" si="57"/>
        <v>4134</v>
      </c>
      <c r="R61" s="10">
        <f t="shared" si="52"/>
        <v>124020</v>
      </c>
      <c r="S61" s="24">
        <f t="shared" si="53"/>
        <v>40740.57</v>
      </c>
      <c r="T61" s="10">
        <f t="shared" si="58"/>
        <v>4368</v>
      </c>
      <c r="U61" s="10">
        <f t="shared" si="55"/>
        <v>131040</v>
      </c>
      <c r="V61" s="24">
        <f t="shared" si="9"/>
        <v>43046.64</v>
      </c>
      <c r="W61" s="40"/>
      <c r="X61" s="40"/>
      <c r="Y61" s="40"/>
      <c r="Z61" s="44"/>
      <c r="AA61" s="42"/>
      <c r="AB61" s="42"/>
      <c r="AC61" s="42"/>
    </row>
    <row r="62" spans="1:29">
      <c r="A62" s="6" t="s">
        <v>140</v>
      </c>
      <c r="B62" s="6" t="s">
        <v>117</v>
      </c>
      <c r="C62" s="7">
        <v>6583</v>
      </c>
      <c r="D62" s="8">
        <f t="shared" si="47"/>
        <v>7899.6</v>
      </c>
      <c r="E62" s="8">
        <v>9010</v>
      </c>
      <c r="F62" s="20">
        <v>9000</v>
      </c>
      <c r="G62" s="21">
        <f t="shared" si="56"/>
        <v>9000</v>
      </c>
      <c r="H62" s="9">
        <f t="shared" si="1"/>
        <v>270000</v>
      </c>
      <c r="I62" s="25">
        <f t="shared" si="2"/>
        <v>0.367157830776242</v>
      </c>
      <c r="J62" s="26" t="s">
        <v>141</v>
      </c>
      <c r="K62" s="27">
        <v>0.03828881520209</v>
      </c>
      <c r="L62" s="8">
        <f t="shared" si="48"/>
        <v>10337.9801045643</v>
      </c>
      <c r="M62" s="25">
        <v>0.126634812680311</v>
      </c>
      <c r="N62" s="8">
        <f t="shared" si="49"/>
        <v>34191.399423684</v>
      </c>
      <c r="O62" s="8">
        <v>61.33</v>
      </c>
      <c r="P62" s="7">
        <f t="shared" si="50"/>
        <v>4402.41317462906</v>
      </c>
      <c r="Q62" s="36">
        <f>G62*1.04</f>
        <v>9360</v>
      </c>
      <c r="R62" s="9">
        <f t="shared" si="52"/>
        <v>280800</v>
      </c>
      <c r="S62" s="8">
        <f t="shared" si="53"/>
        <v>82105.92</v>
      </c>
      <c r="T62" s="9">
        <f>G62*1.08</f>
        <v>9720</v>
      </c>
      <c r="U62" s="9">
        <f t="shared" si="55"/>
        <v>291600</v>
      </c>
      <c r="V62" s="8">
        <f t="shared" si="9"/>
        <v>85263.84</v>
      </c>
      <c r="W62" s="37"/>
      <c r="X62" s="37"/>
      <c r="Y62" s="37"/>
      <c r="Z62" s="41"/>
      <c r="AA62" s="42"/>
      <c r="AB62" s="42"/>
      <c r="AC62" s="42"/>
    </row>
    <row r="63" spans="1:29">
      <c r="A63" s="6" t="s">
        <v>142</v>
      </c>
      <c r="B63" s="6" t="s">
        <v>117</v>
      </c>
      <c r="C63" s="7">
        <v>8372</v>
      </c>
      <c r="D63" s="8">
        <f t="shared" si="47"/>
        <v>10046.4</v>
      </c>
      <c r="E63" s="8">
        <v>9415</v>
      </c>
      <c r="F63" s="20">
        <v>10500</v>
      </c>
      <c r="G63" s="21">
        <v>10100</v>
      </c>
      <c r="H63" s="9">
        <f t="shared" si="1"/>
        <v>303000</v>
      </c>
      <c r="I63" s="25">
        <f t="shared" si="2"/>
        <v>0.206402293358815</v>
      </c>
      <c r="J63" s="26" t="s">
        <v>143</v>
      </c>
      <c r="K63" s="27">
        <v>0.032512106459094</v>
      </c>
      <c r="L63" s="8">
        <f t="shared" si="48"/>
        <v>9851.16825710548</v>
      </c>
      <c r="M63" s="25">
        <v>0.13092635555857</v>
      </c>
      <c r="N63" s="8">
        <f t="shared" si="49"/>
        <v>39670.6857342467</v>
      </c>
      <c r="O63" s="8">
        <v>80.94</v>
      </c>
      <c r="P63" s="7">
        <f t="shared" si="50"/>
        <v>3743.51371386212</v>
      </c>
      <c r="Q63" s="36">
        <f>G63*1.03</f>
        <v>10403</v>
      </c>
      <c r="R63" s="9">
        <f t="shared" si="52"/>
        <v>312090</v>
      </c>
      <c r="S63" s="8">
        <f t="shared" si="53"/>
        <v>104394.105</v>
      </c>
      <c r="T63" s="9">
        <f>G63*1.06</f>
        <v>10706</v>
      </c>
      <c r="U63" s="9">
        <f t="shared" si="55"/>
        <v>321180</v>
      </c>
      <c r="V63" s="8">
        <f t="shared" si="9"/>
        <v>107434.71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144</v>
      </c>
      <c r="B64" s="6" t="s">
        <v>117</v>
      </c>
      <c r="C64" s="7">
        <v>12854</v>
      </c>
      <c r="D64" s="8">
        <f t="shared" si="47"/>
        <v>15424.8</v>
      </c>
      <c r="E64" s="8">
        <v>13448</v>
      </c>
      <c r="F64" s="20">
        <v>15400</v>
      </c>
      <c r="G64" s="21">
        <f>F64</f>
        <v>15400</v>
      </c>
      <c r="H64" s="9">
        <f t="shared" si="1"/>
        <v>462000</v>
      </c>
      <c r="I64" s="25">
        <f t="shared" si="2"/>
        <v>0.198070639489653</v>
      </c>
      <c r="J64" s="26" t="s">
        <v>145</v>
      </c>
      <c r="K64" s="27">
        <v>0.0586528790099533</v>
      </c>
      <c r="L64" s="8">
        <f t="shared" si="48"/>
        <v>27097.6301025984</v>
      </c>
      <c r="M64" s="25">
        <v>0.116333085379127</v>
      </c>
      <c r="N64" s="8">
        <f t="shared" si="49"/>
        <v>53745.8854451567</v>
      </c>
      <c r="O64" s="8">
        <v>85.91</v>
      </c>
      <c r="P64" s="7">
        <f t="shared" si="50"/>
        <v>5377.72087067862</v>
      </c>
      <c r="Q64" s="36">
        <f>G64*1.03</f>
        <v>15862</v>
      </c>
      <c r="R64" s="9">
        <f t="shared" si="52"/>
        <v>475860</v>
      </c>
      <c r="S64" s="8">
        <f t="shared" si="53"/>
        <v>154226.226</v>
      </c>
      <c r="T64" s="9">
        <f>G64*1.06</f>
        <v>16324</v>
      </c>
      <c r="U64" s="9">
        <f t="shared" si="55"/>
        <v>489720</v>
      </c>
      <c r="V64" s="8">
        <f t="shared" si="9"/>
        <v>158718.252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146</v>
      </c>
      <c r="B65" s="6" t="s">
        <v>117</v>
      </c>
      <c r="C65" s="7">
        <v>0</v>
      </c>
      <c r="D65" s="8">
        <f t="shared" si="47"/>
        <v>0</v>
      </c>
      <c r="E65" s="8">
        <v>2543</v>
      </c>
      <c r="F65" s="20">
        <v>2600</v>
      </c>
      <c r="G65" s="21">
        <f>F65</f>
        <v>2600</v>
      </c>
      <c r="H65" s="9">
        <f t="shared" si="1"/>
        <v>78000</v>
      </c>
      <c r="I65" s="25" t="e">
        <f t="shared" si="2"/>
        <v>#DIV/0!</v>
      </c>
      <c r="J65" s="26" t="s">
        <v>147</v>
      </c>
      <c r="K65" s="27">
        <v>0.0569357634214199</v>
      </c>
      <c r="L65" s="8">
        <f t="shared" si="48"/>
        <v>4440.98954687075</v>
      </c>
      <c r="M65" s="25">
        <v>0.101421091879643</v>
      </c>
      <c r="N65" s="8">
        <f t="shared" si="49"/>
        <v>7910.84516661215</v>
      </c>
      <c r="O65" s="8">
        <v>39.83</v>
      </c>
      <c r="P65" s="7">
        <f t="shared" si="50"/>
        <v>1958.32287220688</v>
      </c>
      <c r="Q65" s="36">
        <f>G65*1.08</f>
        <v>2808</v>
      </c>
      <c r="R65" s="9">
        <f t="shared" si="52"/>
        <v>84240</v>
      </c>
      <c r="S65" s="8">
        <f t="shared" si="53"/>
        <v>23890.464</v>
      </c>
      <c r="T65" s="9">
        <f>G65*1.16</f>
        <v>3016</v>
      </c>
      <c r="U65" s="9">
        <f t="shared" si="55"/>
        <v>90480</v>
      </c>
      <c r="V65" s="8">
        <f t="shared" si="9"/>
        <v>25660.128</v>
      </c>
      <c r="W65" s="37">
        <v>1000</v>
      </c>
      <c r="X65" s="37" t="s">
        <v>148</v>
      </c>
      <c r="Y65" s="37" t="s">
        <v>149</v>
      </c>
      <c r="Z65" s="41" t="s">
        <v>150</v>
      </c>
      <c r="AA65" s="42" t="s">
        <v>151</v>
      </c>
      <c r="AB65" s="42" t="s">
        <v>152</v>
      </c>
      <c r="AC65" s="42"/>
    </row>
    <row r="66" spans="1:29">
      <c r="A66" s="6" t="s">
        <v>153</v>
      </c>
      <c r="B66" s="6" t="s">
        <v>117</v>
      </c>
      <c r="C66" s="7">
        <v>4130</v>
      </c>
      <c r="D66" s="8">
        <f t="shared" si="47"/>
        <v>4956</v>
      </c>
      <c r="E66" s="8">
        <v>5323</v>
      </c>
      <c r="F66" s="20">
        <v>5700</v>
      </c>
      <c r="G66" s="21">
        <v>5300</v>
      </c>
      <c r="H66" s="9">
        <f t="shared" si="1"/>
        <v>159000</v>
      </c>
      <c r="I66" s="25">
        <f t="shared" si="2"/>
        <v>0.283292978208232</v>
      </c>
      <c r="J66" s="26" t="s">
        <v>154</v>
      </c>
      <c r="K66" s="27">
        <v>0.0375342672757686</v>
      </c>
      <c r="L66" s="8">
        <f t="shared" si="48"/>
        <v>5967.94849684721</v>
      </c>
      <c r="M66" s="25">
        <v>0.145979257867952</v>
      </c>
      <c r="N66" s="8">
        <f t="shared" si="49"/>
        <v>23210.7020010044</v>
      </c>
      <c r="O66" s="8">
        <v>58.52</v>
      </c>
      <c r="P66" s="7">
        <f t="shared" si="50"/>
        <v>2717.01982228298</v>
      </c>
      <c r="Q66" s="36">
        <f>G66*1.05</f>
        <v>5565</v>
      </c>
      <c r="R66" s="9">
        <f t="shared" si="52"/>
        <v>166950</v>
      </c>
      <c r="S66" s="8">
        <f t="shared" si="53"/>
        <v>55410.705</v>
      </c>
      <c r="T66" s="9">
        <f>G66*1.1</f>
        <v>5830</v>
      </c>
      <c r="U66" s="9">
        <f t="shared" si="55"/>
        <v>174900</v>
      </c>
      <c r="V66" s="8">
        <f t="shared" si="9"/>
        <v>58049.31</v>
      </c>
      <c r="W66" s="37"/>
      <c r="X66" s="37"/>
      <c r="Y66" s="37"/>
      <c r="Z66" s="41"/>
      <c r="AA66" s="42"/>
      <c r="AB66" s="42"/>
      <c r="AC66" s="42"/>
    </row>
    <row r="67" spans="1:29">
      <c r="A67" s="11" t="s">
        <v>57</v>
      </c>
      <c r="B67" s="11" t="s">
        <v>117</v>
      </c>
      <c r="C67" s="12">
        <f t="shared" ref="C67:G67" si="59">SUM(C50:C66)</f>
        <v>75163</v>
      </c>
      <c r="D67" s="12">
        <f t="shared" si="59"/>
        <v>90195.6</v>
      </c>
      <c r="E67" s="12">
        <f t="shared" si="59"/>
        <v>100176</v>
      </c>
      <c r="F67" s="12">
        <f t="shared" si="59"/>
        <v>103700</v>
      </c>
      <c r="G67" s="13">
        <f t="shared" si="59"/>
        <v>102900</v>
      </c>
      <c r="H67" s="9">
        <f t="shared" ref="H67:H90" si="60">G67*30</f>
        <v>3087000</v>
      </c>
      <c r="I67" s="25">
        <f t="shared" ref="I67:I90" si="61">(G67-C67)/C67</f>
        <v>0.36902465308729</v>
      </c>
      <c r="J67" s="30">
        <v>0.319043351771235</v>
      </c>
      <c r="K67" s="31"/>
      <c r="L67" s="12">
        <f t="shared" ref="L67:U67" si="62">SUM(L50:L66)</f>
        <v>121647.70305799</v>
      </c>
      <c r="M67" s="25"/>
      <c r="N67" s="12">
        <f t="shared" si="62"/>
        <v>376034.67485062</v>
      </c>
      <c r="O67" s="8"/>
      <c r="P67" s="12">
        <f t="shared" si="62"/>
        <v>46516.5113335351</v>
      </c>
      <c r="Q67" s="12">
        <f t="shared" si="62"/>
        <v>107611</v>
      </c>
      <c r="R67" s="12">
        <f t="shared" si="62"/>
        <v>3228330</v>
      </c>
      <c r="S67" s="12">
        <f t="shared" si="62"/>
        <v>1029530.532</v>
      </c>
      <c r="T67" s="12">
        <f t="shared" si="62"/>
        <v>112322</v>
      </c>
      <c r="U67" s="12">
        <f t="shared" si="62"/>
        <v>3369660</v>
      </c>
      <c r="V67" s="32">
        <f t="shared" ref="V67:V88" si="63">U67*J67</f>
        <v>1075067.62072946</v>
      </c>
      <c r="W67" s="37"/>
      <c r="X67" s="37"/>
      <c r="Y67" s="37"/>
      <c r="Z67" s="41"/>
      <c r="AA67" s="42"/>
      <c r="AB67" s="42"/>
      <c r="AC67" s="42"/>
    </row>
    <row r="68" spans="1:29">
      <c r="A68" s="6" t="s">
        <v>155</v>
      </c>
      <c r="B68" s="6" t="s">
        <v>156</v>
      </c>
      <c r="C68" s="7">
        <v>44077</v>
      </c>
      <c r="D68" s="8">
        <f t="shared" ref="D68:D88" si="64">C68*1.2</f>
        <v>52892.4</v>
      </c>
      <c r="E68" s="8">
        <v>54219</v>
      </c>
      <c r="F68" s="9">
        <v>70000</v>
      </c>
      <c r="G68" s="10">
        <v>70000</v>
      </c>
      <c r="H68" s="9">
        <f t="shared" si="60"/>
        <v>2100000</v>
      </c>
      <c r="I68" s="25">
        <f t="shared" si="61"/>
        <v>0.588129863647707</v>
      </c>
      <c r="J68" s="26" t="s">
        <v>157</v>
      </c>
      <c r="K68" s="27">
        <v>0.258185361812156</v>
      </c>
      <c r="L68" s="8">
        <f t="shared" ref="L68:L88" si="65">H68*K68</f>
        <v>542189.259805528</v>
      </c>
      <c r="M68" s="25">
        <v>0.115</v>
      </c>
      <c r="N68" s="8">
        <f t="shared" ref="N68:N89" si="66">M68*H68</f>
        <v>241500</v>
      </c>
      <c r="O68" s="8">
        <v>143.81</v>
      </c>
      <c r="P68" s="7">
        <f t="shared" ref="P68:P88" si="67">H68/O68</f>
        <v>14602.6006536402</v>
      </c>
      <c r="Q68" s="36">
        <v>75000</v>
      </c>
      <c r="R68" s="9">
        <f t="shared" ref="R68:R88" si="68">Q68*30</f>
        <v>2250000</v>
      </c>
      <c r="S68" s="8">
        <f t="shared" ref="S68:S88" si="69">R68*J68</f>
        <v>637200</v>
      </c>
      <c r="T68" s="9">
        <v>80000</v>
      </c>
      <c r="U68" s="9">
        <f t="shared" ref="U68:U88" si="70">T68*30</f>
        <v>2400000</v>
      </c>
      <c r="V68" s="8">
        <f t="shared" si="63"/>
        <v>679680</v>
      </c>
      <c r="W68" s="37"/>
      <c r="X68" s="37"/>
      <c r="Y68" s="37"/>
      <c r="Z68" s="41"/>
      <c r="AA68" s="42"/>
      <c r="AB68" s="42"/>
      <c r="AC68" s="42"/>
    </row>
    <row r="69" spans="1:29">
      <c r="A69" s="11" t="s">
        <v>57</v>
      </c>
      <c r="B69" s="11" t="s">
        <v>156</v>
      </c>
      <c r="C69" s="12">
        <v>44077</v>
      </c>
      <c r="D69" s="32">
        <v>63612</v>
      </c>
      <c r="E69" s="32">
        <v>54219</v>
      </c>
      <c r="F69" s="32">
        <v>70000</v>
      </c>
      <c r="G69" s="45">
        <v>70000</v>
      </c>
      <c r="H69" s="14">
        <f t="shared" si="60"/>
        <v>2100000</v>
      </c>
      <c r="I69" s="29">
        <f t="shared" si="61"/>
        <v>0.588129863647707</v>
      </c>
      <c r="J69" s="32" t="s">
        <v>157</v>
      </c>
      <c r="K69" s="31"/>
      <c r="L69" s="32">
        <f>L68</f>
        <v>542189.259805528</v>
      </c>
      <c r="M69" s="29">
        <v>0.115</v>
      </c>
      <c r="N69" s="32">
        <f t="shared" si="66"/>
        <v>241500</v>
      </c>
      <c r="O69" s="32">
        <v>143.81</v>
      </c>
      <c r="P69" s="12">
        <f t="shared" si="67"/>
        <v>14602.6006536402</v>
      </c>
      <c r="Q69" s="32">
        <v>75000</v>
      </c>
      <c r="R69" s="14">
        <f t="shared" si="68"/>
        <v>2250000</v>
      </c>
      <c r="S69" s="32">
        <f t="shared" si="69"/>
        <v>637200</v>
      </c>
      <c r="T69" s="32">
        <v>80000</v>
      </c>
      <c r="U69" s="14">
        <f t="shared" si="70"/>
        <v>2400000</v>
      </c>
      <c r="V69" s="32">
        <f t="shared" si="63"/>
        <v>679680</v>
      </c>
      <c r="W69" s="38"/>
      <c r="X69" s="38"/>
      <c r="Y69" s="38"/>
      <c r="Z69" s="43"/>
      <c r="AA69" s="42"/>
      <c r="AB69" s="42"/>
      <c r="AC69" s="42"/>
    </row>
    <row r="70" spans="1:29">
      <c r="A70" s="6" t="s">
        <v>158</v>
      </c>
      <c r="B70" s="6" t="s">
        <v>159</v>
      </c>
      <c r="C70" s="7">
        <v>3016</v>
      </c>
      <c r="D70" s="8">
        <f t="shared" si="64"/>
        <v>3619.2</v>
      </c>
      <c r="E70" s="8">
        <v>5270</v>
      </c>
      <c r="F70" s="9">
        <v>4500</v>
      </c>
      <c r="G70" s="10">
        <f>F70</f>
        <v>4500</v>
      </c>
      <c r="H70" s="9">
        <f t="shared" si="60"/>
        <v>135000</v>
      </c>
      <c r="I70" s="25">
        <f t="shared" si="61"/>
        <v>0.492042440318302</v>
      </c>
      <c r="J70" s="26" t="s">
        <v>160</v>
      </c>
      <c r="K70" s="27">
        <v>0.0354147473593879</v>
      </c>
      <c r="L70" s="8">
        <f t="shared" si="65"/>
        <v>4780.99089351737</v>
      </c>
      <c r="M70" s="25">
        <v>0.122079795174385</v>
      </c>
      <c r="N70" s="8">
        <f t="shared" si="66"/>
        <v>16480.772348542</v>
      </c>
      <c r="O70" s="8">
        <v>63.46</v>
      </c>
      <c r="P70" s="7">
        <f t="shared" si="67"/>
        <v>2127.32429877088</v>
      </c>
      <c r="Q70" s="36">
        <f>G70*1.06</f>
        <v>4770</v>
      </c>
      <c r="R70" s="9">
        <f t="shared" si="68"/>
        <v>143100</v>
      </c>
      <c r="S70" s="8">
        <f t="shared" si="69"/>
        <v>33141.96</v>
      </c>
      <c r="T70" s="9">
        <f>G70*1.12</f>
        <v>5040</v>
      </c>
      <c r="U70" s="9">
        <f t="shared" si="70"/>
        <v>151200</v>
      </c>
      <c r="V70" s="8">
        <f t="shared" si="63"/>
        <v>35017.92</v>
      </c>
      <c r="W70" s="37"/>
      <c r="X70" s="37"/>
      <c r="Y70" s="37"/>
      <c r="Z70" s="41"/>
      <c r="AA70" s="42"/>
      <c r="AB70" s="42"/>
      <c r="AC70" s="42"/>
    </row>
    <row r="71" spans="1:29">
      <c r="A71" s="6" t="s">
        <v>161</v>
      </c>
      <c r="B71" s="6" t="s">
        <v>159</v>
      </c>
      <c r="C71" s="7">
        <v>3439</v>
      </c>
      <c r="D71" s="8">
        <f t="shared" si="64"/>
        <v>4126.8</v>
      </c>
      <c r="E71" s="8">
        <v>3581</v>
      </c>
      <c r="F71" s="9">
        <v>4100</v>
      </c>
      <c r="G71" s="10">
        <v>3600</v>
      </c>
      <c r="H71" s="9">
        <f t="shared" si="60"/>
        <v>108000</v>
      </c>
      <c r="I71" s="25">
        <f t="shared" si="61"/>
        <v>0.0468159348647863</v>
      </c>
      <c r="J71" s="26" t="s">
        <v>162</v>
      </c>
      <c r="K71" s="27">
        <v>0.0428280965957413</v>
      </c>
      <c r="L71" s="8">
        <f t="shared" si="65"/>
        <v>4625.43443234006</v>
      </c>
      <c r="M71" s="25">
        <v>0.110484897107895</v>
      </c>
      <c r="N71" s="8">
        <f t="shared" si="66"/>
        <v>11932.3688876527</v>
      </c>
      <c r="O71" s="8">
        <v>53.77</v>
      </c>
      <c r="P71" s="7">
        <f t="shared" si="67"/>
        <v>2008.55495629533</v>
      </c>
      <c r="Q71" s="36">
        <f>G71*1.06</f>
        <v>3816</v>
      </c>
      <c r="R71" s="9">
        <f t="shared" si="68"/>
        <v>114480</v>
      </c>
      <c r="S71" s="8">
        <f t="shared" si="69"/>
        <v>37171.656</v>
      </c>
      <c r="T71" s="9">
        <f>G71*1.12</f>
        <v>4032</v>
      </c>
      <c r="U71" s="9">
        <f t="shared" si="70"/>
        <v>120960</v>
      </c>
      <c r="V71" s="8">
        <f t="shared" si="63"/>
        <v>39275.712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163</v>
      </c>
      <c r="B72" s="6" t="s">
        <v>159</v>
      </c>
      <c r="C72" s="7">
        <v>3721</v>
      </c>
      <c r="D72" s="8">
        <f t="shared" si="64"/>
        <v>4465.2</v>
      </c>
      <c r="E72" s="8">
        <v>5331</v>
      </c>
      <c r="F72" s="9">
        <v>4800</v>
      </c>
      <c r="G72" s="10">
        <v>5200</v>
      </c>
      <c r="H72" s="9">
        <f t="shared" si="60"/>
        <v>156000</v>
      </c>
      <c r="I72" s="25">
        <f t="shared" si="61"/>
        <v>0.397473797366299</v>
      </c>
      <c r="J72" s="26" t="s">
        <v>164</v>
      </c>
      <c r="K72" s="27">
        <v>0.07458699341006</v>
      </c>
      <c r="L72" s="8">
        <f t="shared" si="65"/>
        <v>11635.5709719694</v>
      </c>
      <c r="M72" s="25">
        <v>0.135688569340583</v>
      </c>
      <c r="N72" s="8">
        <f t="shared" si="66"/>
        <v>21167.4168171309</v>
      </c>
      <c r="O72" s="8">
        <v>67.81</v>
      </c>
      <c r="P72" s="7">
        <f t="shared" si="67"/>
        <v>2300.54564223566</v>
      </c>
      <c r="Q72" s="36">
        <f t="shared" ref="Q72:Q74" si="71">G72*1.05</f>
        <v>5460</v>
      </c>
      <c r="R72" s="9">
        <f t="shared" si="68"/>
        <v>163800</v>
      </c>
      <c r="S72" s="8">
        <f t="shared" si="69"/>
        <v>49254.66</v>
      </c>
      <c r="T72" s="9">
        <f t="shared" ref="T72:T74" si="72">G72*1.1</f>
        <v>5720</v>
      </c>
      <c r="U72" s="9">
        <f t="shared" si="70"/>
        <v>171600</v>
      </c>
      <c r="V72" s="8">
        <f t="shared" si="63"/>
        <v>51600.12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165</v>
      </c>
      <c r="B73" s="6" t="s">
        <v>159</v>
      </c>
      <c r="C73" s="7">
        <v>4396</v>
      </c>
      <c r="D73" s="8">
        <f t="shared" si="64"/>
        <v>5275.2</v>
      </c>
      <c r="E73" s="8">
        <v>6507</v>
      </c>
      <c r="F73" s="9">
        <v>6000</v>
      </c>
      <c r="G73" s="10">
        <f t="shared" ref="G73:G81" si="73">F73</f>
        <v>6000</v>
      </c>
      <c r="H73" s="9">
        <f t="shared" si="60"/>
        <v>180000</v>
      </c>
      <c r="I73" s="25">
        <f t="shared" si="61"/>
        <v>0.364877161055505</v>
      </c>
      <c r="J73" s="26" t="s">
        <v>166</v>
      </c>
      <c r="K73" s="27">
        <v>0.0441095885272928</v>
      </c>
      <c r="L73" s="8">
        <f t="shared" si="65"/>
        <v>7939.7259349127</v>
      </c>
      <c r="M73" s="25">
        <v>0.13311787923011</v>
      </c>
      <c r="N73" s="8">
        <f t="shared" si="66"/>
        <v>23961.2182614198</v>
      </c>
      <c r="O73" s="8">
        <v>64.43</v>
      </c>
      <c r="P73" s="7">
        <f t="shared" si="67"/>
        <v>2793.72962905479</v>
      </c>
      <c r="Q73" s="36">
        <f t="shared" si="71"/>
        <v>6300</v>
      </c>
      <c r="R73" s="9">
        <f t="shared" si="68"/>
        <v>189000</v>
      </c>
      <c r="S73" s="8">
        <f t="shared" si="69"/>
        <v>62785.8</v>
      </c>
      <c r="T73" s="9">
        <f t="shared" si="72"/>
        <v>6600</v>
      </c>
      <c r="U73" s="9">
        <f t="shared" si="70"/>
        <v>198000</v>
      </c>
      <c r="V73" s="8">
        <f t="shared" si="63"/>
        <v>65775.6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167</v>
      </c>
      <c r="B74" s="6" t="s">
        <v>159</v>
      </c>
      <c r="C74" s="7">
        <v>4403</v>
      </c>
      <c r="D74" s="8">
        <f t="shared" si="64"/>
        <v>5283.6</v>
      </c>
      <c r="E74" s="8">
        <v>6707</v>
      </c>
      <c r="F74" s="9">
        <v>6900</v>
      </c>
      <c r="G74" s="10">
        <v>6700</v>
      </c>
      <c r="H74" s="9">
        <f t="shared" si="60"/>
        <v>201000</v>
      </c>
      <c r="I74" s="25">
        <f t="shared" si="61"/>
        <v>0.521689756983875</v>
      </c>
      <c r="J74" s="26" t="s">
        <v>168</v>
      </c>
      <c r="K74" s="27">
        <v>0.0690096828654076</v>
      </c>
      <c r="L74" s="8">
        <f t="shared" si="65"/>
        <v>13870.9462559469</v>
      </c>
      <c r="M74" s="25">
        <v>0.114172089099041</v>
      </c>
      <c r="N74" s="8">
        <f t="shared" si="66"/>
        <v>22948.5899089072</v>
      </c>
      <c r="O74" s="8">
        <v>61.71</v>
      </c>
      <c r="P74" s="7">
        <f t="shared" si="67"/>
        <v>3257.17063684978</v>
      </c>
      <c r="Q74" s="36">
        <f t="shared" si="71"/>
        <v>7035</v>
      </c>
      <c r="R74" s="9">
        <f t="shared" si="68"/>
        <v>211050</v>
      </c>
      <c r="S74" s="8">
        <f t="shared" si="69"/>
        <v>63969.255</v>
      </c>
      <c r="T74" s="9">
        <f t="shared" si="72"/>
        <v>7370</v>
      </c>
      <c r="U74" s="9">
        <f t="shared" si="70"/>
        <v>221100</v>
      </c>
      <c r="V74" s="8">
        <f t="shared" si="63"/>
        <v>67015.41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169</v>
      </c>
      <c r="B75" s="6" t="s">
        <v>159</v>
      </c>
      <c r="C75" s="7">
        <v>7221</v>
      </c>
      <c r="D75" s="8">
        <f t="shared" si="64"/>
        <v>8665.2</v>
      </c>
      <c r="E75" s="8">
        <v>9166</v>
      </c>
      <c r="F75" s="9">
        <v>8600</v>
      </c>
      <c r="G75" s="10">
        <v>8700</v>
      </c>
      <c r="H75" s="9">
        <f t="shared" si="60"/>
        <v>261000</v>
      </c>
      <c r="I75" s="25">
        <f t="shared" si="61"/>
        <v>0.204819277108434</v>
      </c>
      <c r="J75" s="26" t="s">
        <v>170</v>
      </c>
      <c r="K75" s="27">
        <v>0.0990765236253606</v>
      </c>
      <c r="L75" s="8">
        <f t="shared" si="65"/>
        <v>25858.9726662191</v>
      </c>
      <c r="M75" s="25">
        <v>0.140583910879397</v>
      </c>
      <c r="N75" s="8">
        <f t="shared" si="66"/>
        <v>36692.4007395226</v>
      </c>
      <c r="O75" s="8">
        <v>80.5</v>
      </c>
      <c r="P75" s="7">
        <f t="shared" si="67"/>
        <v>3242.23602484472</v>
      </c>
      <c r="Q75" s="36">
        <f>G75*1.04</f>
        <v>9048</v>
      </c>
      <c r="R75" s="9">
        <f t="shared" si="68"/>
        <v>271440</v>
      </c>
      <c r="S75" s="8">
        <f t="shared" si="69"/>
        <v>84960.72</v>
      </c>
      <c r="T75" s="9">
        <f>G75*1.08</f>
        <v>9396</v>
      </c>
      <c r="U75" s="9">
        <f t="shared" si="70"/>
        <v>281880</v>
      </c>
      <c r="V75" s="8">
        <f t="shared" si="63"/>
        <v>88228.44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171</v>
      </c>
      <c r="B76" s="6" t="s">
        <v>159</v>
      </c>
      <c r="C76" s="7">
        <v>11516</v>
      </c>
      <c r="D76" s="8">
        <f t="shared" si="64"/>
        <v>13819.2</v>
      </c>
      <c r="E76" s="8">
        <v>20044</v>
      </c>
      <c r="F76" s="9">
        <v>20000</v>
      </c>
      <c r="G76" s="10">
        <f t="shared" si="73"/>
        <v>20000</v>
      </c>
      <c r="H76" s="9">
        <f t="shared" si="60"/>
        <v>600000</v>
      </c>
      <c r="I76" s="25">
        <f t="shared" si="61"/>
        <v>0.736714136853074</v>
      </c>
      <c r="J76" s="26" t="s">
        <v>172</v>
      </c>
      <c r="K76" s="27">
        <v>0.0684755442558245</v>
      </c>
      <c r="L76" s="8">
        <f t="shared" si="65"/>
        <v>41085.3265534947</v>
      </c>
      <c r="M76" s="25">
        <v>0.08</v>
      </c>
      <c r="N76" s="8">
        <f t="shared" si="66"/>
        <v>48000</v>
      </c>
      <c r="O76" s="8">
        <v>120.79</v>
      </c>
      <c r="P76" s="7">
        <f t="shared" si="67"/>
        <v>4967.29861743522</v>
      </c>
      <c r="Q76" s="36">
        <f>G76*1.03</f>
        <v>20600</v>
      </c>
      <c r="R76" s="9">
        <f t="shared" si="68"/>
        <v>618000</v>
      </c>
      <c r="S76" s="8">
        <f t="shared" si="69"/>
        <v>149061.6</v>
      </c>
      <c r="T76" s="9">
        <f>G76*1.06</f>
        <v>21200</v>
      </c>
      <c r="U76" s="9">
        <f t="shared" si="70"/>
        <v>636000</v>
      </c>
      <c r="V76" s="8">
        <f t="shared" si="63"/>
        <v>153403.2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173</v>
      </c>
      <c r="B77" s="6" t="s">
        <v>159</v>
      </c>
      <c r="C77" s="7">
        <v>12449</v>
      </c>
      <c r="D77" s="8">
        <f t="shared" si="64"/>
        <v>14938.8</v>
      </c>
      <c r="E77" s="8">
        <v>18263</v>
      </c>
      <c r="F77" s="9">
        <v>19000</v>
      </c>
      <c r="G77" s="10">
        <v>18000</v>
      </c>
      <c r="H77" s="9">
        <f t="shared" si="60"/>
        <v>540000</v>
      </c>
      <c r="I77" s="25">
        <f t="shared" si="61"/>
        <v>0.445899269017592</v>
      </c>
      <c r="J77" s="26" t="s">
        <v>174</v>
      </c>
      <c r="K77" s="27">
        <v>0.179726890521934</v>
      </c>
      <c r="L77" s="8">
        <f t="shared" si="65"/>
        <v>97052.5208818444</v>
      </c>
      <c r="M77" s="25">
        <v>0.113127738337378</v>
      </c>
      <c r="N77" s="8">
        <f t="shared" si="66"/>
        <v>61088.9787021841</v>
      </c>
      <c r="O77" s="8">
        <v>107.11</v>
      </c>
      <c r="P77" s="7">
        <f t="shared" si="67"/>
        <v>5041.5460741294</v>
      </c>
      <c r="Q77" s="36">
        <f>G77*1.03</f>
        <v>18540</v>
      </c>
      <c r="R77" s="9">
        <f t="shared" si="68"/>
        <v>556200</v>
      </c>
      <c r="S77" s="8">
        <f t="shared" si="69"/>
        <v>170252.82</v>
      </c>
      <c r="T77" s="9">
        <f>G77*1.06</f>
        <v>19080</v>
      </c>
      <c r="U77" s="9">
        <f t="shared" si="70"/>
        <v>572400</v>
      </c>
      <c r="V77" s="8">
        <f t="shared" si="63"/>
        <v>175211.64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175</v>
      </c>
      <c r="B78" s="6" t="s">
        <v>159</v>
      </c>
      <c r="C78" s="7">
        <v>0</v>
      </c>
      <c r="D78" s="8">
        <f t="shared" si="64"/>
        <v>0</v>
      </c>
      <c r="E78" s="8">
        <v>3859</v>
      </c>
      <c r="F78" s="9">
        <v>4000</v>
      </c>
      <c r="G78" s="10">
        <f t="shared" si="73"/>
        <v>4000</v>
      </c>
      <c r="H78" s="9">
        <f t="shared" si="60"/>
        <v>120000</v>
      </c>
      <c r="I78" s="25" t="e">
        <f t="shared" si="61"/>
        <v>#DIV/0!</v>
      </c>
      <c r="J78" s="26" t="s">
        <v>176</v>
      </c>
      <c r="K78" s="27">
        <v>0.0483892882778249</v>
      </c>
      <c r="L78" s="8">
        <f t="shared" si="65"/>
        <v>5806.71459333899</v>
      </c>
      <c r="M78" s="25">
        <v>0.103635104156099</v>
      </c>
      <c r="N78" s="8">
        <f t="shared" si="66"/>
        <v>12436.2124987319</v>
      </c>
      <c r="O78" s="8">
        <v>55.38</v>
      </c>
      <c r="P78" s="7">
        <f t="shared" si="67"/>
        <v>2166.84723726977</v>
      </c>
      <c r="Q78" s="36">
        <f t="shared" ref="Q78:Q83" si="74">G78*1.06</f>
        <v>4240</v>
      </c>
      <c r="R78" s="9">
        <f t="shared" si="68"/>
        <v>127200</v>
      </c>
      <c r="S78" s="8">
        <f t="shared" si="69"/>
        <v>35030.88</v>
      </c>
      <c r="T78" s="9">
        <f t="shared" ref="T78:T83" si="75">G78*1.12</f>
        <v>4480</v>
      </c>
      <c r="U78" s="9">
        <f t="shared" si="70"/>
        <v>134400</v>
      </c>
      <c r="V78" s="8">
        <f t="shared" si="63"/>
        <v>37013.76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177</v>
      </c>
      <c r="B79" s="6" t="s">
        <v>159</v>
      </c>
      <c r="C79" s="7">
        <v>0</v>
      </c>
      <c r="D79" s="8">
        <f t="shared" si="64"/>
        <v>0</v>
      </c>
      <c r="E79" s="8">
        <v>4046</v>
      </c>
      <c r="F79" s="9">
        <v>4000</v>
      </c>
      <c r="G79" s="10">
        <f t="shared" si="73"/>
        <v>4000</v>
      </c>
      <c r="H79" s="9">
        <f t="shared" si="60"/>
        <v>120000</v>
      </c>
      <c r="I79" s="25" t="e">
        <f t="shared" si="61"/>
        <v>#DIV/0!</v>
      </c>
      <c r="J79" s="26" t="s">
        <v>178</v>
      </c>
      <c r="K79" s="27">
        <v>0.02503809355408</v>
      </c>
      <c r="L79" s="8">
        <f t="shared" si="65"/>
        <v>3004.5712264896</v>
      </c>
      <c r="M79" s="25">
        <v>0.148952371162279</v>
      </c>
      <c r="N79" s="8">
        <f t="shared" si="66"/>
        <v>17874.2845394735</v>
      </c>
      <c r="O79" s="8">
        <v>56.76</v>
      </c>
      <c r="P79" s="7">
        <f t="shared" si="67"/>
        <v>2114.16490486258</v>
      </c>
      <c r="Q79" s="36">
        <f t="shared" si="74"/>
        <v>4240</v>
      </c>
      <c r="R79" s="9">
        <f t="shared" si="68"/>
        <v>127200</v>
      </c>
      <c r="S79" s="8">
        <f t="shared" si="69"/>
        <v>40042.56</v>
      </c>
      <c r="T79" s="9">
        <f t="shared" si="75"/>
        <v>4480</v>
      </c>
      <c r="U79" s="9">
        <f t="shared" si="70"/>
        <v>134400</v>
      </c>
      <c r="V79" s="8">
        <f t="shared" si="63"/>
        <v>42309.12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179</v>
      </c>
      <c r="B80" s="6" t="s">
        <v>159</v>
      </c>
      <c r="C80" s="7">
        <v>2034</v>
      </c>
      <c r="D80" s="8">
        <f t="shared" si="64"/>
        <v>2440.8</v>
      </c>
      <c r="E80" s="8">
        <v>3045</v>
      </c>
      <c r="F80" s="9">
        <v>3200</v>
      </c>
      <c r="G80" s="10">
        <f t="shared" si="73"/>
        <v>3200</v>
      </c>
      <c r="H80" s="9">
        <f t="shared" si="60"/>
        <v>96000</v>
      </c>
      <c r="I80" s="25">
        <f t="shared" si="61"/>
        <v>0.573254670599803</v>
      </c>
      <c r="J80" s="26" t="s">
        <v>145</v>
      </c>
      <c r="K80" s="27">
        <v>0.0294149442982322</v>
      </c>
      <c r="L80" s="8">
        <f t="shared" si="65"/>
        <v>2823.83465263029</v>
      </c>
      <c r="M80" s="25">
        <v>0.113999334301829</v>
      </c>
      <c r="N80" s="8">
        <f t="shared" si="66"/>
        <v>10943.9360929756</v>
      </c>
      <c r="O80" s="8">
        <v>64.84</v>
      </c>
      <c r="P80" s="7">
        <f t="shared" si="67"/>
        <v>1480.56755089451</v>
      </c>
      <c r="Q80" s="36">
        <f t="shared" si="74"/>
        <v>3392</v>
      </c>
      <c r="R80" s="9">
        <f t="shared" si="68"/>
        <v>101760</v>
      </c>
      <c r="S80" s="8">
        <f t="shared" si="69"/>
        <v>32980.416</v>
      </c>
      <c r="T80" s="9">
        <f t="shared" si="75"/>
        <v>3584</v>
      </c>
      <c r="U80" s="9">
        <f t="shared" si="70"/>
        <v>107520</v>
      </c>
      <c r="V80" s="8">
        <f t="shared" si="63"/>
        <v>34847.232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180</v>
      </c>
      <c r="B81" s="6" t="s">
        <v>159</v>
      </c>
      <c r="C81" s="7">
        <v>2683</v>
      </c>
      <c r="D81" s="8">
        <f t="shared" si="64"/>
        <v>3219.6</v>
      </c>
      <c r="E81" s="8">
        <v>2015</v>
      </c>
      <c r="F81" s="9">
        <v>3000</v>
      </c>
      <c r="G81" s="10">
        <f t="shared" si="73"/>
        <v>3000</v>
      </c>
      <c r="H81" s="9">
        <f t="shared" si="60"/>
        <v>90000</v>
      </c>
      <c r="I81" s="25">
        <f t="shared" si="61"/>
        <v>0.118151323145732</v>
      </c>
      <c r="J81" s="26" t="s">
        <v>181</v>
      </c>
      <c r="K81" s="27">
        <v>0.046420644065932</v>
      </c>
      <c r="L81" s="8">
        <f t="shared" si="65"/>
        <v>4177.85796593388</v>
      </c>
      <c r="M81" s="25">
        <v>0.114283729611923</v>
      </c>
      <c r="N81" s="8">
        <f t="shared" si="66"/>
        <v>10285.5356650731</v>
      </c>
      <c r="O81" s="8">
        <v>61.64</v>
      </c>
      <c r="P81" s="7">
        <f t="shared" si="67"/>
        <v>1460.09085009734</v>
      </c>
      <c r="Q81" s="36">
        <f t="shared" si="74"/>
        <v>3180</v>
      </c>
      <c r="R81" s="9">
        <f t="shared" si="68"/>
        <v>95400</v>
      </c>
      <c r="S81" s="8">
        <f t="shared" si="69"/>
        <v>28429.2</v>
      </c>
      <c r="T81" s="9">
        <f t="shared" si="75"/>
        <v>3360</v>
      </c>
      <c r="U81" s="9">
        <f t="shared" si="70"/>
        <v>100800</v>
      </c>
      <c r="V81" s="8">
        <f t="shared" si="63"/>
        <v>30038.4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182</v>
      </c>
      <c r="B82" s="6" t="s">
        <v>159</v>
      </c>
      <c r="C82" s="7">
        <v>3593</v>
      </c>
      <c r="D82" s="8">
        <f t="shared" si="64"/>
        <v>4311.6</v>
      </c>
      <c r="E82" s="8">
        <v>4777</v>
      </c>
      <c r="F82" s="9">
        <v>4200</v>
      </c>
      <c r="G82" s="10">
        <v>4200</v>
      </c>
      <c r="H82" s="9">
        <f t="shared" si="60"/>
        <v>126000</v>
      </c>
      <c r="I82" s="25">
        <f t="shared" si="61"/>
        <v>0.168939604787086</v>
      </c>
      <c r="J82" s="26" t="s">
        <v>183</v>
      </c>
      <c r="K82" s="27">
        <v>0.0452168763521117</v>
      </c>
      <c r="L82" s="8">
        <f t="shared" si="65"/>
        <v>5697.32642036607</v>
      </c>
      <c r="M82" s="25">
        <v>0.121115577094757</v>
      </c>
      <c r="N82" s="8">
        <f t="shared" si="66"/>
        <v>15260.5627139394</v>
      </c>
      <c r="O82" s="8">
        <v>65.07</v>
      </c>
      <c r="P82" s="7">
        <f t="shared" si="67"/>
        <v>1936.37621023513</v>
      </c>
      <c r="Q82" s="36">
        <f t="shared" si="74"/>
        <v>4452</v>
      </c>
      <c r="R82" s="9">
        <f t="shared" si="68"/>
        <v>133560</v>
      </c>
      <c r="S82" s="8">
        <f t="shared" si="69"/>
        <v>41457.024</v>
      </c>
      <c r="T82" s="9">
        <f t="shared" si="75"/>
        <v>4704</v>
      </c>
      <c r="U82" s="9">
        <f t="shared" si="70"/>
        <v>141120</v>
      </c>
      <c r="V82" s="8">
        <f t="shared" si="63"/>
        <v>43803.648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184</v>
      </c>
      <c r="B83" s="6" t="s">
        <v>159</v>
      </c>
      <c r="C83" s="7">
        <v>3728</v>
      </c>
      <c r="D83" s="8">
        <f t="shared" si="64"/>
        <v>4473.6</v>
      </c>
      <c r="E83" s="8">
        <v>4835</v>
      </c>
      <c r="F83" s="9">
        <v>4500</v>
      </c>
      <c r="G83" s="10">
        <f t="shared" ref="G83:G86" si="76">F83</f>
        <v>4500</v>
      </c>
      <c r="H83" s="9">
        <f t="shared" si="60"/>
        <v>135000</v>
      </c>
      <c r="I83" s="25">
        <f t="shared" si="61"/>
        <v>0.207081545064378</v>
      </c>
      <c r="J83" s="26" t="s">
        <v>185</v>
      </c>
      <c r="K83" s="27">
        <v>0.0274326554661114</v>
      </c>
      <c r="L83" s="8">
        <f t="shared" si="65"/>
        <v>3703.40848792504</v>
      </c>
      <c r="M83" s="25">
        <v>0.115208652241026</v>
      </c>
      <c r="N83" s="8">
        <f t="shared" si="66"/>
        <v>15553.1680525385</v>
      </c>
      <c r="O83" s="8">
        <v>74.95</v>
      </c>
      <c r="P83" s="7">
        <f t="shared" si="67"/>
        <v>1801.20080053369</v>
      </c>
      <c r="Q83" s="36">
        <f t="shared" si="74"/>
        <v>4770</v>
      </c>
      <c r="R83" s="9">
        <f t="shared" si="68"/>
        <v>143100</v>
      </c>
      <c r="S83" s="8">
        <f t="shared" si="69"/>
        <v>40282.65</v>
      </c>
      <c r="T83" s="9">
        <f t="shared" si="75"/>
        <v>5040</v>
      </c>
      <c r="U83" s="9">
        <f t="shared" si="70"/>
        <v>151200</v>
      </c>
      <c r="V83" s="8">
        <f t="shared" si="63"/>
        <v>42562.8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186</v>
      </c>
      <c r="B84" s="6" t="s">
        <v>159</v>
      </c>
      <c r="C84" s="7">
        <v>5139</v>
      </c>
      <c r="D84" s="8">
        <f t="shared" si="64"/>
        <v>6166.8</v>
      </c>
      <c r="E84" s="8">
        <v>6264</v>
      </c>
      <c r="F84" s="9">
        <v>6400</v>
      </c>
      <c r="G84" s="10">
        <f t="shared" si="76"/>
        <v>6400</v>
      </c>
      <c r="H84" s="9">
        <f t="shared" si="60"/>
        <v>192000</v>
      </c>
      <c r="I84" s="25">
        <f t="shared" si="61"/>
        <v>0.245378478303172</v>
      </c>
      <c r="J84" s="26" t="s">
        <v>187</v>
      </c>
      <c r="K84" s="27">
        <v>0.0381737982798055</v>
      </c>
      <c r="L84" s="8">
        <f t="shared" si="65"/>
        <v>7329.36926972266</v>
      </c>
      <c r="M84" s="25">
        <v>0.106350243135502</v>
      </c>
      <c r="N84" s="8">
        <f t="shared" si="66"/>
        <v>20419.2466820164</v>
      </c>
      <c r="O84" s="8">
        <v>52.91</v>
      </c>
      <c r="P84" s="7">
        <f t="shared" si="67"/>
        <v>3628.80362880363</v>
      </c>
      <c r="Q84" s="36">
        <f>G84*1.05</f>
        <v>6720</v>
      </c>
      <c r="R84" s="9">
        <f t="shared" si="68"/>
        <v>201600</v>
      </c>
      <c r="S84" s="8">
        <f t="shared" si="69"/>
        <v>64552.32</v>
      </c>
      <c r="T84" s="9">
        <f>G84*1.1</f>
        <v>7040</v>
      </c>
      <c r="U84" s="9">
        <f t="shared" si="70"/>
        <v>211200</v>
      </c>
      <c r="V84" s="8">
        <f t="shared" si="63"/>
        <v>67626.24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188</v>
      </c>
      <c r="B85" s="6" t="s">
        <v>159</v>
      </c>
      <c r="C85" s="7">
        <v>5954</v>
      </c>
      <c r="D85" s="8">
        <f t="shared" si="64"/>
        <v>7144.8</v>
      </c>
      <c r="E85" s="8">
        <v>7094</v>
      </c>
      <c r="F85" s="9">
        <v>7500</v>
      </c>
      <c r="G85" s="10">
        <v>7200</v>
      </c>
      <c r="H85" s="9">
        <f t="shared" si="60"/>
        <v>216000</v>
      </c>
      <c r="I85" s="25">
        <f t="shared" si="61"/>
        <v>0.209271078266711</v>
      </c>
      <c r="J85" s="26" t="s">
        <v>189</v>
      </c>
      <c r="K85" s="27">
        <v>0.0229398579089148</v>
      </c>
      <c r="L85" s="8">
        <f t="shared" si="65"/>
        <v>4955.0093083256</v>
      </c>
      <c r="M85" s="25">
        <v>0.105</v>
      </c>
      <c r="N85" s="8">
        <f t="shared" si="66"/>
        <v>22680</v>
      </c>
      <c r="O85" s="8">
        <v>77.68</v>
      </c>
      <c r="P85" s="7">
        <f t="shared" si="67"/>
        <v>2780.63851699279</v>
      </c>
      <c r="Q85" s="36">
        <f t="shared" ref="Q85:Q87" si="77">G85*1.04</f>
        <v>7488</v>
      </c>
      <c r="R85" s="9">
        <f t="shared" si="68"/>
        <v>224640</v>
      </c>
      <c r="S85" s="8">
        <f t="shared" si="69"/>
        <v>66897.792</v>
      </c>
      <c r="T85" s="9">
        <f t="shared" ref="T85:T87" si="78">G85*1.08</f>
        <v>7776</v>
      </c>
      <c r="U85" s="9">
        <f t="shared" si="70"/>
        <v>233280</v>
      </c>
      <c r="V85" s="8">
        <f t="shared" si="63"/>
        <v>69470.784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190</v>
      </c>
      <c r="B86" s="6" t="s">
        <v>159</v>
      </c>
      <c r="C86" s="7">
        <v>6991</v>
      </c>
      <c r="D86" s="8">
        <f t="shared" si="64"/>
        <v>8389.2</v>
      </c>
      <c r="E86" s="8">
        <v>8041</v>
      </c>
      <c r="F86" s="9">
        <v>8500</v>
      </c>
      <c r="G86" s="10">
        <f t="shared" si="76"/>
        <v>8500</v>
      </c>
      <c r="H86" s="9">
        <f t="shared" si="60"/>
        <v>255000</v>
      </c>
      <c r="I86" s="25">
        <f t="shared" si="61"/>
        <v>0.215848948648262</v>
      </c>
      <c r="J86" s="26" t="s">
        <v>191</v>
      </c>
      <c r="K86" s="27">
        <v>0.051508601923877</v>
      </c>
      <c r="L86" s="8">
        <f t="shared" si="65"/>
        <v>13134.6934905886</v>
      </c>
      <c r="M86" s="25">
        <v>0.150083225067515</v>
      </c>
      <c r="N86" s="8">
        <f t="shared" si="66"/>
        <v>38271.2223922163</v>
      </c>
      <c r="O86" s="8">
        <v>72.63</v>
      </c>
      <c r="P86" s="7">
        <f t="shared" si="67"/>
        <v>3510.94589012805</v>
      </c>
      <c r="Q86" s="36">
        <f t="shared" si="77"/>
        <v>8840</v>
      </c>
      <c r="R86" s="9">
        <f t="shared" si="68"/>
        <v>265200</v>
      </c>
      <c r="S86" s="8">
        <f t="shared" si="69"/>
        <v>89107.2</v>
      </c>
      <c r="T86" s="9">
        <f t="shared" si="78"/>
        <v>9180</v>
      </c>
      <c r="U86" s="9">
        <f t="shared" si="70"/>
        <v>275400</v>
      </c>
      <c r="V86" s="8">
        <f t="shared" si="63"/>
        <v>92534.4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192</v>
      </c>
      <c r="B87" s="6" t="s">
        <v>159</v>
      </c>
      <c r="C87" s="7">
        <v>7322</v>
      </c>
      <c r="D87" s="8">
        <f t="shared" si="64"/>
        <v>8786.4</v>
      </c>
      <c r="E87" s="8">
        <v>9000</v>
      </c>
      <c r="F87" s="9">
        <v>9600</v>
      </c>
      <c r="G87" s="10">
        <v>9000</v>
      </c>
      <c r="H87" s="9">
        <f t="shared" si="60"/>
        <v>270000</v>
      </c>
      <c r="I87" s="25">
        <f t="shared" si="61"/>
        <v>0.229172357279432</v>
      </c>
      <c r="J87" s="26" t="s">
        <v>193</v>
      </c>
      <c r="K87" s="27">
        <v>0.0295592060240071</v>
      </c>
      <c r="L87" s="8">
        <f t="shared" si="65"/>
        <v>7980.98562648192</v>
      </c>
      <c r="M87" s="25">
        <v>0.131613391690035</v>
      </c>
      <c r="N87" s="8">
        <f t="shared" si="66"/>
        <v>35535.6157563094</v>
      </c>
      <c r="O87" s="8">
        <v>65.29</v>
      </c>
      <c r="P87" s="7">
        <f t="shared" si="67"/>
        <v>4135.3959258692</v>
      </c>
      <c r="Q87" s="36">
        <f t="shared" si="77"/>
        <v>9360</v>
      </c>
      <c r="R87" s="9">
        <f t="shared" si="68"/>
        <v>280800</v>
      </c>
      <c r="S87" s="8">
        <f t="shared" si="69"/>
        <v>90192.96</v>
      </c>
      <c r="T87" s="9">
        <f t="shared" si="78"/>
        <v>9720</v>
      </c>
      <c r="U87" s="9">
        <f t="shared" si="70"/>
        <v>291600</v>
      </c>
      <c r="V87" s="8">
        <f t="shared" si="63"/>
        <v>93661.92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194</v>
      </c>
      <c r="B88" s="6" t="s">
        <v>159</v>
      </c>
      <c r="C88" s="7">
        <v>10987</v>
      </c>
      <c r="D88" s="8">
        <f t="shared" si="64"/>
        <v>13184.4</v>
      </c>
      <c r="E88" s="8">
        <v>6827</v>
      </c>
      <c r="F88" s="9">
        <v>6500</v>
      </c>
      <c r="G88" s="10">
        <f>F88</f>
        <v>6500</v>
      </c>
      <c r="H88" s="9">
        <f t="shared" si="60"/>
        <v>195000</v>
      </c>
      <c r="I88" s="25">
        <f t="shared" si="61"/>
        <v>-0.408391735687631</v>
      </c>
      <c r="J88" s="26" t="s">
        <v>195</v>
      </c>
      <c r="K88" s="27">
        <v>0.00820926827327674</v>
      </c>
      <c r="L88" s="8">
        <f t="shared" si="65"/>
        <v>1600.80731328896</v>
      </c>
      <c r="M88" s="25">
        <v>0.075</v>
      </c>
      <c r="N88" s="8">
        <f t="shared" si="66"/>
        <v>14625</v>
      </c>
      <c r="O88" s="8">
        <v>189.16</v>
      </c>
      <c r="P88" s="7">
        <f t="shared" si="67"/>
        <v>1030.87333474307</v>
      </c>
      <c r="Q88" s="36">
        <f>G88*1.05</f>
        <v>6825</v>
      </c>
      <c r="R88" s="9">
        <f t="shared" si="68"/>
        <v>204750</v>
      </c>
      <c r="S88" s="8">
        <f t="shared" si="69"/>
        <v>50286.6</v>
      </c>
      <c r="T88" s="9">
        <f>G88*1.1</f>
        <v>7150</v>
      </c>
      <c r="U88" s="9">
        <f t="shared" si="70"/>
        <v>214500</v>
      </c>
      <c r="V88" s="8">
        <f t="shared" si="63"/>
        <v>52681.2</v>
      </c>
      <c r="W88" s="37"/>
      <c r="X88" s="37"/>
      <c r="Y88" s="37"/>
      <c r="Z88" s="41"/>
      <c r="AA88" s="42"/>
      <c r="AB88" s="42"/>
      <c r="AC88" s="42"/>
    </row>
    <row r="89" spans="1:29">
      <c r="A89" s="11" t="s">
        <v>57</v>
      </c>
      <c r="B89" s="11" t="s">
        <v>159</v>
      </c>
      <c r="C89" s="16">
        <f t="shared" ref="C89:G89" si="79">SUM(C70:C88)</f>
        <v>98592</v>
      </c>
      <c r="D89" s="16">
        <f t="shared" si="79"/>
        <v>118310.4</v>
      </c>
      <c r="E89" s="16">
        <f t="shared" si="79"/>
        <v>134672</v>
      </c>
      <c r="F89" s="16">
        <f t="shared" si="79"/>
        <v>135300</v>
      </c>
      <c r="G89" s="17">
        <f t="shared" si="79"/>
        <v>133200</v>
      </c>
      <c r="H89" s="9">
        <f t="shared" si="60"/>
        <v>3996000</v>
      </c>
      <c r="I89" s="25">
        <f t="shared" si="61"/>
        <v>0.351022395326193</v>
      </c>
      <c r="J89" s="30">
        <v>0.295078740357718</v>
      </c>
      <c r="K89" s="31"/>
      <c r="L89" s="16">
        <f t="shared" ref="L89:V89" si="80">SUM(L70:L88)</f>
        <v>267064.066945336</v>
      </c>
      <c r="M89" s="29">
        <v>0.114106108570008</v>
      </c>
      <c r="N89" s="8">
        <f t="shared" si="66"/>
        <v>455968.009845752</v>
      </c>
      <c r="O89" s="8"/>
      <c r="P89" s="12">
        <f t="shared" si="80"/>
        <v>51784.3107300455</v>
      </c>
      <c r="Q89" s="12">
        <f t="shared" si="80"/>
        <v>139076</v>
      </c>
      <c r="R89" s="12">
        <f t="shared" si="80"/>
        <v>4172280</v>
      </c>
      <c r="S89" s="12">
        <f t="shared" si="80"/>
        <v>1229858.073</v>
      </c>
      <c r="T89" s="12">
        <f t="shared" si="80"/>
        <v>144952</v>
      </c>
      <c r="U89" s="12">
        <f t="shared" si="80"/>
        <v>4348560</v>
      </c>
      <c r="V89" s="12">
        <f t="shared" si="80"/>
        <v>1282077.546</v>
      </c>
      <c r="W89" s="37"/>
      <c r="X89" s="37"/>
      <c r="Y89" s="37"/>
      <c r="Z89" s="41"/>
      <c r="AA89" s="42"/>
      <c r="AB89" s="42"/>
      <c r="AC89" s="42"/>
    </row>
    <row r="90" ht="13.5" spans="1:29">
      <c r="A90" s="46"/>
      <c r="B90" s="46"/>
      <c r="C90" s="46">
        <f t="shared" ref="C90:G90" si="81">C89+C69+C67+C49+C32+C18</f>
        <v>393805</v>
      </c>
      <c r="D90" s="46">
        <f t="shared" si="81"/>
        <v>483285.6</v>
      </c>
      <c r="E90" s="46">
        <f t="shared" si="81"/>
        <v>521545</v>
      </c>
      <c r="F90" s="46">
        <f t="shared" si="81"/>
        <v>543600</v>
      </c>
      <c r="G90" s="47">
        <f t="shared" si="81"/>
        <v>538500</v>
      </c>
      <c r="H90" s="48">
        <f t="shared" si="60"/>
        <v>16155000</v>
      </c>
      <c r="I90" s="49">
        <f t="shared" si="61"/>
        <v>0.367428041797336</v>
      </c>
      <c r="J90" s="46"/>
      <c r="K90" s="46"/>
      <c r="L90" s="46">
        <f t="shared" ref="L90:V90" si="82">L89+L69+L67+L49+L32+L18</f>
        <v>1381260.2041637</v>
      </c>
      <c r="M90" s="46"/>
      <c r="N90" s="46">
        <f t="shared" si="82"/>
        <v>1906797.37417988</v>
      </c>
      <c r="O90" s="46"/>
      <c r="P90" s="50">
        <f t="shared" si="82"/>
        <v>210336.789081742</v>
      </c>
      <c r="Q90" s="50">
        <f t="shared" si="82"/>
        <v>565683</v>
      </c>
      <c r="R90" s="50">
        <f t="shared" si="82"/>
        <v>16970490</v>
      </c>
      <c r="S90" s="50">
        <f t="shared" si="82"/>
        <v>5218365.98961047</v>
      </c>
      <c r="T90" s="50">
        <f t="shared" si="82"/>
        <v>593624</v>
      </c>
      <c r="U90" s="50">
        <f t="shared" si="82"/>
        <v>17808720</v>
      </c>
      <c r="V90" s="50">
        <f t="shared" si="82"/>
        <v>5476207.77056258</v>
      </c>
      <c r="W90" s="38"/>
      <c r="X90" s="38"/>
      <c r="Y90" s="38"/>
      <c r="Z90" s="46"/>
      <c r="AA90" s="42"/>
      <c r="AB90" s="42"/>
      <c r="AC90" s="42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2017-06-29T08:07:00Z</dcterms:created>
  <dcterms:modified xsi:type="dcterms:W3CDTF">2017-08-16T04:45:52Z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