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<sst xmlns="http://schemas.openxmlformats.org/spreadsheetml/2006/main" count="198">
  <si>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</si>
  <si>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</si>
  <si>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</si>
  <si>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</si>
  <si>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</si>
  <si>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</si>
  <si>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</si>
  <si>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</si>
  <si>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</si>
  <si>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</si>
  <si>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</si>
  <si>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</si>
  <si>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</si>
  <si>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</si>
  <si>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</si>
  <si>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</si>
  <si>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</si>
  <si>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</si>
  <si>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</si>
  <si>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</si>
  <si>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</si>
  <si>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</si>
  <si>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</si>
  <si>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</si>
  <si>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</si>
  <si>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</si>
  <si>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</si>
  <si>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</si>
  <si>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</si>
  <si>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</si>
  <si>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</si>
  <si>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</si>
  <si>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</si>
  <si>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</si>
  <si>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</si>
  <si>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</si>
  <si>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</si>
  <si>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</si>
  <si>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</si>
  <si>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</si>
  <si>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</si>
  <si>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</si>
  <si>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</si>
  <si>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</si>
  <si>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</si>
  <si>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</si>
  <si>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</si>
  <si>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</si>
  <si>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</si>
  <si>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</si>
  <si>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</si>
  <si>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</si>
  <si>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</si>
  <si>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</si>
  <si>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</si>
  <si>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</si>
  <si>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</si>
  <si>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</si>
  <si>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</si>
  <si>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</si>
  <si>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</si>
  <si>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</si>
  <si>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</si>
  <si>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</si>
  <si>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</si>
  <si>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</si>
  <si>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</si>
  <si>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</si>
  <si>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</si>
  <si>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</si>
  <si>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</si>
  <si>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</si>
  <si>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</si>
  <si>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</si>
  <si>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</si>
  <si>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</si>
  <si>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</si>
  <si>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</si>
  <si>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</si>
  <si>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</si>
  <si>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</si>
  <si>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</si>
  <si>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</si>
  <si>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</si>
  <si>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</si>
  <si>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</si>
  <si>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</si>
  <si>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</si>
  <si>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</si>
  <si>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</si>
  <si>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</si>
  <si>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</si>
  <si>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</si>
  <si>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</si>
  <si>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</si>
  <si>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</si>
  <si>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</si>
  <si>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</si>
  <si>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</si>
  <si>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</si>
  <si>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</si>
  <si>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</si>
  <si>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</si>
  <si>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</si>
  <si>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</si>
  <si>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</si>
  <si>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</si>
  <si>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</si>
  <si>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</si>
  <si>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</si>
  <si>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</si>
  <si>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</si>
  <si>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</si>
  <si>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</si>
  <si>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</si>
  <si>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</si>
  <si>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</si>
  <si>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</si>
  <si>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</si>
  <si>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</si>
  <si>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</si>
  <si>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</si>
  <si>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</si>
  <si>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</si>
  <si>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</si>
  <si>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</si>
  <si>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</si>
  <si>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</si>
  <si>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</si>
  <si>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</si>
  <si>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</si>
  <si>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</si>
  <si>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</si>
  <si>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</si>
  <si>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</si>
  <si>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</si>
  <si>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</si>
  <si>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</si>
  <si>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</si>
  <si>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</si>
  <si>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</si>
  <si>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</si>
  <si>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</si>
  <si>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</si>
  <si>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</si>
  <si>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</si>
  <si>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2500左右</t>
  </si>
  <si>
    <t>农商银行</t>
  </si>
  <si>
    <t>步行</t>
  </si>
  <si>
    <t>30分钟左右</t>
  </si>
  <si>
    <t>否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</si>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</sst>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%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0" fontId="7" fillId="0" borderId="1" xfId="53" applyFont="1" applyFill="1" applyBorder="1" applyAlignment="1">
      <alignment horizontal="left"/>
    </xf>
    <xf numFmtId="177" fontId="8" fillId="0" borderId="1" xfId="53" applyNumberFormat="1" applyFont="1" applyFill="1" applyBorder="1" applyAlignment="1">
      <alignment horizontal="center"/>
    </xf>
    <xf numFmtId="177" fontId="8" fillId="0" borderId="1" xfId="53" applyNumberFormat="1" applyFont="1" applyFill="1" applyBorder="1" applyAlignment="1">
      <alignment horizontal="left"/>
    </xf>
    <xf numFmtId="0" fontId="8" fillId="0" borderId="1" xfId="50" applyFont="1" applyFill="1" applyBorder="1" applyAlignment="1">
      <alignment horizontal="left"/>
    </xf>
    <xf numFmtId="0" fontId="8" fillId="2" borderId="1" xfId="50" applyFont="1" applyFill="1" applyBorder="1" applyAlignment="1">
      <alignment horizontal="left"/>
    </xf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176" fontId="8" fillId="0" borderId="1" xfId="13" applyNumberFormat="1" applyFont="1" applyFill="1" applyBorder="1" applyAlignment="1">
      <alignment horizontal="left"/>
    </xf>
    <xf numFmtId="0" fontId="8" fillId="0" borderId="1" xfId="53" applyNumberFormat="1" applyFont="1" applyFill="1" applyBorder="1" applyAlignment="1">
      <alignment horizontal="left" wrapText="1"/>
    </xf>
    <xf numFmtId="10" fontId="8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53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9" fillId="0" borderId="1" xfId="0" applyFont="1" applyFill="1" applyBorder="1" applyAlignment="1"/>
    <xf numFmtId="0" fontId="1" fillId="2" borderId="1" xfId="0" applyFont="1" applyFill="1" applyBorder="1" applyAlignment="1"/>
    <xf numFmtId="0" fontId="10" fillId="0" borderId="1" xfId="0" applyFont="1" applyFill="1" applyBorder="1" applyAlignment="1"/>
    <xf numFmtId="0" fontId="11" fillId="0" borderId="1" xfId="0" applyFont="1" applyBorder="1">
      <alignment vertical="center"/>
    </xf>
    <xf numFmtId="0" fontId="11" fillId="0" borderId="1" xfId="0" applyFont="1" applyBorder="1">
      <alignment vertical="center"/>
    </xf>
    <xf numFmtId="177" fontId="6" fillId="2" borderId="1" xfId="53" applyNumberFormat="1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2" borderId="1" xfId="0" applyFont="1" applyFill="1" applyBorder="1" applyAlignment="1"/>
    <xf numFmtId="0" fontId="13" fillId="0" borderId="1" xfId="53" applyFont="1" applyFill="1" applyBorder="1" applyAlignment="1">
      <alignment horizontal="left"/>
    </xf>
    <xf numFmtId="176" fontId="13" fillId="0" borderId="1" xfId="13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91"/>
  <sheetViews>
    <sheetView tabSelected="1" topLeftCell="A40" workbookViewId="0">
      <selection activeCell="AE12" sqref="AE12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2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  <col min="29" max="29" width="12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31">
        <f t="shared" ref="I4:I67" si="3">(G4-C4)/C4</f>
        <v>0.398239254272398</v>
      </c>
      <c r="J4" s="32" t="s">
        <v>32</v>
      </c>
      <c r="K4" s="33">
        <v>0.0360901988432177</v>
      </c>
      <c r="L4" s="8">
        <f t="shared" ref="L4:L18" si="4">H4*K4</f>
        <v>2923.30610630063</v>
      </c>
      <c r="M4" s="31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45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46"/>
      <c r="X4" s="46"/>
      <c r="Y4" s="46"/>
      <c r="Z4" s="52"/>
      <c r="AA4" s="53"/>
      <c r="AB4" s="53"/>
      <c r="AC4" s="53"/>
    </row>
    <row r="5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31">
        <f t="shared" si="3"/>
        <v>0.1328125</v>
      </c>
      <c r="J5" s="32" t="s">
        <v>34</v>
      </c>
      <c r="K5" s="33">
        <v>0.0245476956119733</v>
      </c>
      <c r="L5" s="8">
        <f t="shared" si="4"/>
        <v>2135.64951824168</v>
      </c>
      <c r="M5" s="31">
        <v>0.104742459650784</v>
      </c>
      <c r="N5" s="8">
        <f t="shared" si="5"/>
        <v>9112.59398961821</v>
      </c>
      <c r="O5" s="8">
        <v>72.4</v>
      </c>
      <c r="P5" s="7">
        <f t="shared" si="6"/>
        <v>1201.65745856354</v>
      </c>
      <c r="Q5" s="45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46"/>
      <c r="X5" s="46"/>
      <c r="Y5" s="46"/>
      <c r="Z5" s="52"/>
      <c r="AA5" s="53"/>
      <c r="AB5" s="53"/>
      <c r="AC5" s="53"/>
    </row>
    <row r="6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31">
        <f t="shared" si="3"/>
        <v>0.348314606741573</v>
      </c>
      <c r="J6" s="32" t="s">
        <v>36</v>
      </c>
      <c r="K6" s="33">
        <v>0.0391348819578521</v>
      </c>
      <c r="L6" s="8">
        <f t="shared" si="4"/>
        <v>3522.13937620669</v>
      </c>
      <c r="M6" s="31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45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46"/>
      <c r="X6" s="46"/>
      <c r="Y6" s="46"/>
      <c r="Z6" s="52"/>
      <c r="AA6" s="53"/>
      <c r="AB6" s="53"/>
      <c r="AC6" s="53"/>
    </row>
    <row r="7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31">
        <f t="shared" si="3"/>
        <v>0.117549668874172</v>
      </c>
      <c r="J7" s="32" t="s">
        <v>38</v>
      </c>
      <c r="K7" s="33">
        <v>0.0338393050973163</v>
      </c>
      <c r="L7" s="8">
        <f t="shared" si="4"/>
        <v>2740.98371288262</v>
      </c>
      <c r="M7" s="31">
        <v>0.101527123142525</v>
      </c>
      <c r="N7" s="8">
        <f t="shared" si="5"/>
        <v>8223.69697454453</v>
      </c>
      <c r="O7" s="8">
        <v>67.46</v>
      </c>
      <c r="P7" s="7">
        <f t="shared" si="6"/>
        <v>1200.71153276015</v>
      </c>
      <c r="Q7" s="45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46"/>
      <c r="X7" s="46"/>
      <c r="Y7" s="46"/>
      <c r="Z7" s="52"/>
      <c r="AA7" s="53"/>
      <c r="AB7" s="53"/>
      <c r="AC7" s="53"/>
    </row>
    <row r="8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31">
        <f t="shared" si="3"/>
        <v>0.546906187624751</v>
      </c>
      <c r="J8" s="32" t="s">
        <v>40</v>
      </c>
      <c r="K8" s="33">
        <v>0.052336325081369</v>
      </c>
      <c r="L8" s="8">
        <f t="shared" si="4"/>
        <v>4867.27823256732</v>
      </c>
      <c r="M8" s="31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45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46"/>
      <c r="X8" s="46"/>
      <c r="Y8" s="46"/>
      <c r="Z8" s="52"/>
      <c r="AA8" s="53"/>
      <c r="AB8" s="53"/>
      <c r="AC8" s="53"/>
    </row>
    <row r="9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31">
        <f t="shared" si="3"/>
        <v>0.505901505901506</v>
      </c>
      <c r="J9" s="34">
        <v>0.34</v>
      </c>
      <c r="K9" s="33">
        <v>0.0302268900365056</v>
      </c>
      <c r="L9" s="8">
        <f t="shared" si="4"/>
        <v>3355.18479405212</v>
      </c>
      <c r="M9" s="31">
        <v>0.145684037820801</v>
      </c>
      <c r="N9" s="8">
        <f t="shared" si="5"/>
        <v>16170.9281981089</v>
      </c>
      <c r="O9" s="8">
        <v>58.59</v>
      </c>
      <c r="P9" s="7">
        <f t="shared" si="6"/>
        <v>1894.52124935996</v>
      </c>
      <c r="Q9" s="45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46"/>
      <c r="X9" s="46"/>
      <c r="Y9" s="46"/>
      <c r="Z9" s="52"/>
      <c r="AA9" s="53"/>
      <c r="AB9" s="53"/>
      <c r="AC9" s="53"/>
    </row>
    <row r="10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31">
        <f t="shared" si="3"/>
        <v>0.147373788883223</v>
      </c>
      <c r="J10" s="32" t="s">
        <v>43</v>
      </c>
      <c r="K10" s="33">
        <v>0.0285730291848982</v>
      </c>
      <c r="L10" s="8">
        <f t="shared" si="4"/>
        <v>3857.35893996126</v>
      </c>
      <c r="M10" s="31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45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46"/>
      <c r="X10" s="46"/>
      <c r="Y10" s="46"/>
      <c r="Z10" s="52"/>
      <c r="AA10" s="53"/>
      <c r="AB10" s="53"/>
      <c r="AC10" s="53"/>
    </row>
    <row r="1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31">
        <f t="shared" si="3"/>
        <v>0.173260572987722</v>
      </c>
      <c r="J11" s="32" t="s">
        <v>45</v>
      </c>
      <c r="K11" s="33">
        <v>0.0622174942119726</v>
      </c>
      <c r="L11" s="8">
        <f t="shared" si="4"/>
        <v>8026.05675334447</v>
      </c>
      <c r="M11" s="31">
        <v>0.127658756524009</v>
      </c>
      <c r="N11" s="8">
        <f t="shared" si="5"/>
        <v>16467.9795915972</v>
      </c>
      <c r="O11" s="8">
        <v>68.89</v>
      </c>
      <c r="P11" s="7">
        <f t="shared" si="6"/>
        <v>1872.55044273479</v>
      </c>
      <c r="Q11" s="45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46"/>
      <c r="X11" s="46"/>
      <c r="Y11" s="46"/>
      <c r="Z11" s="52"/>
      <c r="AA11" s="53"/>
      <c r="AB11" s="53"/>
      <c r="AC11" s="53"/>
    </row>
    <row r="12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31">
        <f t="shared" si="3"/>
        <v>0.348999129677981</v>
      </c>
      <c r="J12" s="32" t="s">
        <v>47</v>
      </c>
      <c r="K12" s="33">
        <v>0.016993913751533</v>
      </c>
      <c r="L12" s="8">
        <f t="shared" si="4"/>
        <v>1580.43397889257</v>
      </c>
      <c r="M12" s="31">
        <v>0.112004477004338</v>
      </c>
      <c r="N12" s="8">
        <f t="shared" si="5"/>
        <v>10416.4163614034</v>
      </c>
      <c r="O12" s="8">
        <v>65.43</v>
      </c>
      <c r="P12" s="7">
        <f t="shared" si="6"/>
        <v>1421.36634571298</v>
      </c>
      <c r="Q12" s="45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46"/>
      <c r="X12" s="46"/>
      <c r="Y12" s="46"/>
      <c r="Z12" s="52"/>
      <c r="AA12" s="53"/>
      <c r="AB12" s="53"/>
      <c r="AC12" s="53"/>
    </row>
    <row r="13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31">
        <f t="shared" si="3"/>
        <v>0.202641094167584</v>
      </c>
      <c r="J13" s="32" t="s">
        <v>49</v>
      </c>
      <c r="K13" s="33">
        <v>0.187753101348689</v>
      </c>
      <c r="L13" s="8">
        <f t="shared" si="4"/>
        <v>86178.6735190483</v>
      </c>
      <c r="M13" s="31">
        <v>0.128609422040397</v>
      </c>
      <c r="N13" s="8">
        <f t="shared" si="5"/>
        <v>59031.7247165422</v>
      </c>
      <c r="O13" s="8">
        <v>80.77</v>
      </c>
      <c r="P13" s="7">
        <f t="shared" si="6"/>
        <v>5682.80302092361</v>
      </c>
      <c r="Q13" s="45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46"/>
      <c r="X13" s="46"/>
      <c r="Y13" s="46"/>
      <c r="Z13" s="52"/>
      <c r="AA13" s="53"/>
      <c r="AB13" s="53"/>
      <c r="AC13" s="53"/>
    </row>
    <row r="14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31">
        <f t="shared" si="3"/>
        <v>-0.123127511874315</v>
      </c>
      <c r="J14" s="32" t="s">
        <v>51</v>
      </c>
      <c r="K14" s="33">
        <v>0.0861790123939685</v>
      </c>
      <c r="L14" s="8">
        <f t="shared" si="4"/>
        <v>12409.7777847315</v>
      </c>
      <c r="M14" s="31">
        <v>0.100804842607683</v>
      </c>
      <c r="N14" s="8">
        <f t="shared" si="5"/>
        <v>14515.8973355064</v>
      </c>
      <c r="O14" s="8">
        <v>69.38</v>
      </c>
      <c r="P14" s="7">
        <f t="shared" si="6"/>
        <v>2075.52608820986</v>
      </c>
      <c r="Q14" s="45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46"/>
      <c r="X14" s="46"/>
      <c r="Y14" s="46"/>
      <c r="Z14" s="52"/>
      <c r="AA14" s="53"/>
      <c r="AB14" s="53"/>
      <c r="AC14" s="53"/>
    </row>
    <row r="15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31">
        <f t="shared" si="3"/>
        <v>0.278772378516624</v>
      </c>
      <c r="J15" s="32" t="s">
        <v>53</v>
      </c>
      <c r="K15" s="33">
        <v>0.0269551790700368</v>
      </c>
      <c r="L15" s="8">
        <f t="shared" si="4"/>
        <v>2425.96611630331</v>
      </c>
      <c r="M15" s="31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45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46"/>
      <c r="X15" s="46"/>
      <c r="Y15" s="46"/>
      <c r="Z15" s="52"/>
      <c r="AA15" s="53"/>
      <c r="AB15" s="53"/>
      <c r="AC15" s="53"/>
    </row>
    <row r="16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31">
        <f t="shared" si="3"/>
        <v>0.583710407239819</v>
      </c>
      <c r="J16" s="32" t="s">
        <v>55</v>
      </c>
      <c r="K16" s="33">
        <v>0.0426262633182432</v>
      </c>
      <c r="L16" s="8">
        <f t="shared" si="4"/>
        <v>8951.51529683107</v>
      </c>
      <c r="M16" s="31">
        <v>0.147828589403328</v>
      </c>
      <c r="N16" s="8">
        <f t="shared" si="5"/>
        <v>31044.0037746989</v>
      </c>
      <c r="O16" s="8">
        <v>70.96</v>
      </c>
      <c r="P16" s="7">
        <f t="shared" si="6"/>
        <v>2959.41375422773</v>
      </c>
      <c r="Q16" s="45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46"/>
      <c r="X16" s="46"/>
      <c r="Y16" s="46"/>
      <c r="Z16" s="52"/>
      <c r="AA16" s="53"/>
      <c r="AB16" s="53"/>
      <c r="AC16" s="53"/>
    </row>
    <row r="17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31">
        <f t="shared" si="3"/>
        <v>0.24777183600713</v>
      </c>
      <c r="J17" s="32" t="s">
        <v>57</v>
      </c>
      <c r="K17" s="33">
        <v>0.0213783206279392</v>
      </c>
      <c r="L17" s="8">
        <f t="shared" si="4"/>
        <v>6285.22626461412</v>
      </c>
      <c r="M17" s="31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45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46"/>
      <c r="X17" s="46"/>
      <c r="Y17" s="46"/>
      <c r="Z17" s="52"/>
      <c r="AA17" s="53"/>
      <c r="AB17" s="53"/>
      <c r="AC17" s="53"/>
    </row>
    <row r="18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31" t="e">
        <f t="shared" si="3"/>
        <v>#DIV/0!</v>
      </c>
      <c r="J18" s="34">
        <v>0.3237</v>
      </c>
      <c r="K18" s="33">
        <v>0.0465319963092891</v>
      </c>
      <c r="L18" s="8">
        <f t="shared" si="4"/>
        <v>3489.89972319668</v>
      </c>
      <c r="M18" s="31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45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46"/>
      <c r="X18" s="46"/>
      <c r="Y18" s="46"/>
      <c r="Z18" s="52"/>
      <c r="AA18" s="53"/>
      <c r="AB18" s="53"/>
      <c r="AC18" s="53"/>
    </row>
    <row r="19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35">
        <f t="shared" si="3"/>
        <v>0.286105091128717</v>
      </c>
      <c r="J19" s="36">
        <v>0.323689696064424</v>
      </c>
      <c r="K19" s="37"/>
      <c r="L19" s="12">
        <f t="shared" ref="L19:T19" si="18">SUM(L4:L18)</f>
        <v>152749.450117174</v>
      </c>
      <c r="M19" s="35"/>
      <c r="N19" s="12">
        <f t="shared" si="18"/>
        <v>261154.598360387</v>
      </c>
      <c r="O19" s="38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8">
        <f t="shared" si="12"/>
        <v>776175.522192882</v>
      </c>
      <c r="W19" s="47"/>
      <c r="X19" s="47"/>
      <c r="Y19" s="47"/>
      <c r="Z19" s="54"/>
      <c r="AA19" s="53"/>
      <c r="AB19" s="53"/>
      <c r="AC19" s="53"/>
    </row>
    <row r="20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31">
        <f t="shared" si="3"/>
        <v>0.339013998782715</v>
      </c>
      <c r="J20" s="32" t="s">
        <v>62</v>
      </c>
      <c r="K20" s="33">
        <v>0.0202953795262292</v>
      </c>
      <c r="L20" s="8">
        <f t="shared" ref="L20:L32" si="21">H20*K20</f>
        <v>1339.49504873113</v>
      </c>
      <c r="M20" s="31">
        <v>0.14283724749308</v>
      </c>
      <c r="N20" s="8">
        <f t="shared" ref="N20:N32" si="22">M20*H20</f>
        <v>9427.25833454328</v>
      </c>
      <c r="O20" s="8">
        <v>66.38</v>
      </c>
      <c r="P20" s="7">
        <f t="shared" ref="P20:P32" si="23">H20/O20</f>
        <v>994.275384151853</v>
      </c>
      <c r="Q20" s="45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46"/>
      <c r="X20" s="46"/>
      <c r="Y20" s="46"/>
      <c r="Z20" s="52"/>
      <c r="AA20" s="53"/>
      <c r="AB20" s="53"/>
      <c r="AC20" s="53"/>
    </row>
    <row r="2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31">
        <f t="shared" si="3"/>
        <v>0.242787394584998</v>
      </c>
      <c r="J21" s="32" t="s">
        <v>64</v>
      </c>
      <c r="K21" s="33">
        <v>0.0444415513329711</v>
      </c>
      <c r="L21" s="8">
        <f t="shared" si="21"/>
        <v>3733.09031196957</v>
      </c>
      <c r="M21" s="31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45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46"/>
      <c r="X21" s="46"/>
      <c r="Y21" s="46"/>
      <c r="Z21" s="52"/>
      <c r="AA21" s="53"/>
      <c r="AB21" s="53"/>
      <c r="AC21" s="53"/>
    </row>
    <row r="22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31">
        <f t="shared" si="3"/>
        <v>0.479750778816199</v>
      </c>
      <c r="J22" s="32" t="s">
        <v>66</v>
      </c>
      <c r="K22" s="33">
        <v>0.0238565235552609</v>
      </c>
      <c r="L22" s="8">
        <f t="shared" si="21"/>
        <v>2719.64368529974</v>
      </c>
      <c r="M22" s="31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45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46"/>
      <c r="X22" s="46"/>
      <c r="Y22" s="46"/>
      <c r="Z22" s="52"/>
      <c r="AA22" s="53"/>
      <c r="AB22" s="53"/>
      <c r="AC22" s="53"/>
    </row>
    <row r="23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31">
        <f t="shared" si="3"/>
        <v>0.434782608695652</v>
      </c>
      <c r="J23" s="32" t="s">
        <v>68</v>
      </c>
      <c r="K23" s="33">
        <v>0.0259261171608995</v>
      </c>
      <c r="L23" s="8">
        <f t="shared" si="21"/>
        <v>2566.68559892905</v>
      </c>
      <c r="M23" s="31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45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46"/>
      <c r="X23" s="46"/>
      <c r="Y23" s="46"/>
      <c r="Z23" s="52"/>
      <c r="AA23" s="53"/>
      <c r="AB23" s="53"/>
      <c r="AC23" s="53"/>
    </row>
    <row r="24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31">
        <f t="shared" si="3"/>
        <v>0.256983240223464</v>
      </c>
      <c r="J24" s="32" t="s">
        <v>38</v>
      </c>
      <c r="K24" s="33">
        <v>0.0239102659057155</v>
      </c>
      <c r="L24" s="8">
        <f t="shared" si="21"/>
        <v>2582.30871781727</v>
      </c>
      <c r="M24" s="31">
        <v>0.127561810928993</v>
      </c>
      <c r="N24" s="8">
        <f t="shared" si="22"/>
        <v>13776.6755803312</v>
      </c>
      <c r="O24" s="8">
        <v>76.22</v>
      </c>
      <c r="P24" s="7">
        <f t="shared" si="23"/>
        <v>1416.95093151404</v>
      </c>
      <c r="Q24" s="45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46"/>
      <c r="X24" s="46"/>
      <c r="Y24" s="46"/>
      <c r="Z24" s="52"/>
      <c r="AA24" s="53"/>
      <c r="AB24" s="53"/>
      <c r="AC24" s="53"/>
    </row>
    <row r="25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31">
        <f t="shared" si="3"/>
        <v>0.680058436815194</v>
      </c>
      <c r="J25" s="32" t="s">
        <v>71</v>
      </c>
      <c r="K25" s="33">
        <v>0.030368801359697</v>
      </c>
      <c r="L25" s="8">
        <f t="shared" si="21"/>
        <v>4190.89458763819</v>
      </c>
      <c r="M25" s="31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45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46"/>
      <c r="X25" s="46"/>
      <c r="Y25" s="46"/>
      <c r="Z25" s="52"/>
      <c r="AA25" s="53"/>
      <c r="AB25" s="53"/>
      <c r="AC25" s="53"/>
    </row>
    <row r="26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31">
        <f t="shared" si="3"/>
        <v>0.221498371335505</v>
      </c>
      <c r="J26" s="32" t="s">
        <v>73</v>
      </c>
      <c r="K26" s="33">
        <v>0.0320862927958466</v>
      </c>
      <c r="L26" s="8">
        <f t="shared" si="21"/>
        <v>2887.76635162619</v>
      </c>
      <c r="M26" s="31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45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46"/>
      <c r="X26" s="46"/>
      <c r="Y26" s="46"/>
      <c r="Z26" s="52"/>
      <c r="AA26" s="53"/>
      <c r="AB26" s="53"/>
      <c r="AC26" s="53"/>
    </row>
    <row r="27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31">
        <f t="shared" si="3"/>
        <v>0.352874859075536</v>
      </c>
      <c r="J27" s="32" t="s">
        <v>64</v>
      </c>
      <c r="K27" s="33">
        <v>0.0596477714873894</v>
      </c>
      <c r="L27" s="8">
        <f t="shared" si="21"/>
        <v>8589.27909418407</v>
      </c>
      <c r="M27" s="31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45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46"/>
      <c r="X27" s="46"/>
      <c r="Y27" s="46"/>
      <c r="Z27" s="52"/>
      <c r="AA27" s="53"/>
      <c r="AB27" s="53"/>
      <c r="AC27" s="53"/>
    </row>
    <row r="28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31">
        <f t="shared" si="3"/>
        <v>0.338268792710706</v>
      </c>
      <c r="J28" s="32" t="s">
        <v>76</v>
      </c>
      <c r="K28" s="33">
        <v>0.179569278894096</v>
      </c>
      <c r="L28" s="8">
        <f t="shared" si="21"/>
        <v>25319.2683240675</v>
      </c>
      <c r="M28" s="31">
        <v>0.127655901997156</v>
      </c>
      <c r="N28" s="8">
        <f t="shared" si="22"/>
        <v>17999.482181599</v>
      </c>
      <c r="O28" s="8">
        <v>87.88</v>
      </c>
      <c r="P28" s="7">
        <f t="shared" si="23"/>
        <v>1604.46062812927</v>
      </c>
      <c r="Q28" s="45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46"/>
      <c r="X28" s="46"/>
      <c r="Y28" s="46"/>
      <c r="Z28" s="52"/>
      <c r="AA28" s="53"/>
      <c r="AB28" s="53"/>
      <c r="AC28" s="53"/>
    </row>
    <row r="29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31">
        <f t="shared" si="3"/>
        <v>0.613303549267808</v>
      </c>
      <c r="J29" s="32" t="s">
        <v>78</v>
      </c>
      <c r="K29" s="33">
        <v>0.0364564927750326</v>
      </c>
      <c r="L29" s="8">
        <f t="shared" si="21"/>
        <v>7109.01609113136</v>
      </c>
      <c r="M29" s="31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45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46"/>
      <c r="X29" s="46"/>
      <c r="Y29" s="46"/>
      <c r="Z29" s="52"/>
      <c r="AA29" s="53"/>
      <c r="AB29" s="53"/>
      <c r="AC29" s="53"/>
    </row>
    <row r="30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31">
        <f t="shared" si="3"/>
        <v>0.288659793814433</v>
      </c>
      <c r="J30" s="32" t="s">
        <v>80</v>
      </c>
      <c r="K30" s="33">
        <v>0.0395623608309917</v>
      </c>
      <c r="L30" s="8">
        <f t="shared" si="21"/>
        <v>7121.22494957851</v>
      </c>
      <c r="M30" s="31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45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46"/>
      <c r="X30" s="46"/>
      <c r="Y30" s="46"/>
      <c r="Z30" s="52"/>
      <c r="AA30" s="53"/>
      <c r="AB30" s="53"/>
      <c r="AC30" s="53"/>
    </row>
    <row r="3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31">
        <f t="shared" si="3"/>
        <v>0.396348012889366</v>
      </c>
      <c r="J31" s="32" t="s">
        <v>82</v>
      </c>
      <c r="K31" s="33">
        <v>0.0535684597826557</v>
      </c>
      <c r="L31" s="8">
        <f t="shared" si="21"/>
        <v>10445.8496576179</v>
      </c>
      <c r="M31" s="31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45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46"/>
      <c r="X31" s="46"/>
      <c r="Y31" s="46"/>
      <c r="Z31" s="52"/>
      <c r="AA31" s="53"/>
      <c r="AB31" s="53"/>
      <c r="AC31" s="53"/>
    </row>
    <row r="32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31">
        <f t="shared" si="3"/>
        <v>0.500141522785168</v>
      </c>
      <c r="J32" s="32" t="s">
        <v>84</v>
      </c>
      <c r="K32" s="33">
        <v>0.0606257277346756</v>
      </c>
      <c r="L32" s="8">
        <f t="shared" si="21"/>
        <v>9639.49070981342</v>
      </c>
      <c r="M32" s="31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45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46"/>
      <c r="X32" s="46"/>
      <c r="Y32" s="46"/>
      <c r="Z32" s="52"/>
      <c r="AA32" s="53"/>
      <c r="AB32" s="53"/>
      <c r="AC32" s="53"/>
    </row>
    <row r="33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31">
        <f t="shared" si="3"/>
        <v>0.401055085265612</v>
      </c>
      <c r="J33" s="36">
        <v>0.32325924493675</v>
      </c>
      <c r="K33" s="37"/>
      <c r="L33" s="16">
        <f t="shared" ref="L33:Q33" si="32">SUM(L20:L32)</f>
        <v>88244.0131284039</v>
      </c>
      <c r="M33" s="31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585580.889610473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46"/>
      <c r="X33" s="46"/>
      <c r="Y33" s="46"/>
      <c r="Z33" s="52"/>
      <c r="AA33" s="53"/>
      <c r="AB33" s="53"/>
      <c r="AC33" s="53"/>
    </row>
    <row r="34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31">
        <f t="shared" si="3"/>
        <v>0.758499413833529</v>
      </c>
      <c r="J34" s="32" t="s">
        <v>87</v>
      </c>
      <c r="K34" s="33">
        <v>0.0447174664123659</v>
      </c>
      <c r="L34" s="8">
        <f t="shared" ref="L34:L49" si="34">H34*K34</f>
        <v>4024.57197711293</v>
      </c>
      <c r="M34" s="31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45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46"/>
      <c r="X34" s="46"/>
      <c r="Y34" s="46"/>
      <c r="Z34" s="52"/>
      <c r="AA34" s="53"/>
      <c r="AB34" s="53"/>
      <c r="AC34" s="53"/>
    </row>
    <row r="35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31">
        <f t="shared" si="3"/>
        <v>1.6431718061674</v>
      </c>
      <c r="J35" s="32" t="s">
        <v>89</v>
      </c>
      <c r="K35" s="33">
        <v>0.0286568567911747</v>
      </c>
      <c r="L35" s="8">
        <f t="shared" si="34"/>
        <v>3610.76395568801</v>
      </c>
      <c r="M35" s="31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45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46"/>
      <c r="X35" s="46"/>
      <c r="Y35" s="46"/>
      <c r="Z35" s="52"/>
      <c r="AA35" s="53"/>
      <c r="AB35" s="53"/>
      <c r="AC35" s="53"/>
    </row>
    <row r="36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31">
        <f t="shared" si="3"/>
        <v>0.181102362204724</v>
      </c>
      <c r="J36" s="32" t="s">
        <v>91</v>
      </c>
      <c r="K36" s="33">
        <v>0.0359066093525625</v>
      </c>
      <c r="L36" s="8">
        <f t="shared" si="34"/>
        <v>3231.59484173062</v>
      </c>
      <c r="M36" s="31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45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46"/>
      <c r="X36" s="46"/>
      <c r="Y36" s="46"/>
      <c r="Z36" s="52"/>
      <c r="AA36" s="53"/>
      <c r="AB36" s="53"/>
      <c r="AC36" s="53"/>
    </row>
    <row r="37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31">
        <f t="shared" si="3"/>
        <v>0.0655547834144082</v>
      </c>
      <c r="J37" s="32" t="s">
        <v>93</v>
      </c>
      <c r="K37" s="33">
        <v>0.0290682857510796</v>
      </c>
      <c r="L37" s="8">
        <f t="shared" si="34"/>
        <v>4011.42343364898</v>
      </c>
      <c r="M37" s="31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45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46"/>
      <c r="X37" s="46"/>
      <c r="Y37" s="46"/>
      <c r="Z37" s="52"/>
      <c r="AA37" s="53"/>
      <c r="AB37" s="53"/>
      <c r="AC37" s="53"/>
    </row>
    <row r="38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31">
        <f t="shared" si="3"/>
        <v>0.00894726822767942</v>
      </c>
      <c r="J38" s="32" t="s">
        <v>95</v>
      </c>
      <c r="K38" s="33">
        <v>0.0387674460032332</v>
      </c>
      <c r="L38" s="8">
        <f t="shared" si="34"/>
        <v>6164.02391451408</v>
      </c>
      <c r="M38" s="31">
        <v>0.115082163228962</v>
      </c>
      <c r="N38" s="8">
        <f t="shared" si="35"/>
        <v>18298.063953405</v>
      </c>
      <c r="O38" s="8">
        <v>54.07</v>
      </c>
      <c r="P38" s="7">
        <f t="shared" si="36"/>
        <v>2940.63251340854</v>
      </c>
      <c r="Q38" s="45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46"/>
      <c r="X38" s="46"/>
      <c r="Y38" s="46"/>
      <c r="Z38" s="52"/>
      <c r="AA38" s="53"/>
      <c r="AB38" s="53"/>
      <c r="AC38" s="53"/>
    </row>
    <row r="39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31">
        <f t="shared" si="3"/>
        <v>0.0541546093427036</v>
      </c>
      <c r="J39" s="32" t="s">
        <v>97</v>
      </c>
      <c r="K39" s="33">
        <v>0.03119150034329</v>
      </c>
      <c r="L39" s="8">
        <f t="shared" si="34"/>
        <v>4772.29955252337</v>
      </c>
      <c r="M39" s="31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45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46"/>
      <c r="X39" s="46"/>
      <c r="Y39" s="46"/>
      <c r="Z39" s="52"/>
      <c r="AA39" s="53"/>
      <c r="AB39" s="53"/>
      <c r="AC39" s="53"/>
    </row>
    <row r="40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31">
        <f t="shared" si="3"/>
        <v>0.382778126964173</v>
      </c>
      <c r="J40" s="32" t="s">
        <v>99</v>
      </c>
      <c r="K40" s="33">
        <v>0.0449573126835295</v>
      </c>
      <c r="L40" s="8">
        <f t="shared" si="34"/>
        <v>8901.54791133884</v>
      </c>
      <c r="M40" s="31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45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46"/>
      <c r="X40" s="46"/>
      <c r="Y40" s="46"/>
      <c r="Z40" s="52"/>
      <c r="AA40" s="53"/>
      <c r="AB40" s="53"/>
      <c r="AC40" s="53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31">
        <f t="shared" si="3"/>
        <v>0.120613388381009</v>
      </c>
      <c r="J41" s="32" t="s">
        <v>101</v>
      </c>
      <c r="K41" s="33">
        <v>0.0860521182234877</v>
      </c>
      <c r="L41" s="8">
        <f t="shared" si="34"/>
        <v>19619.8829549552</v>
      </c>
      <c r="M41" s="31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45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46"/>
      <c r="X41" s="46"/>
      <c r="Y41" s="46"/>
      <c r="Z41" s="52"/>
      <c r="AA41" s="53"/>
      <c r="AB41" s="53"/>
      <c r="AC41" s="53"/>
    </row>
    <row r="42" spans="1:29">
      <c r="A42" s="6" t="s">
        <v>102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31" t="e">
        <f t="shared" si="3"/>
        <v>#DIV/0!</v>
      </c>
      <c r="J42" s="32" t="s">
        <v>103</v>
      </c>
      <c r="K42" s="33">
        <v>0.0160009321309899</v>
      </c>
      <c r="L42" s="8">
        <f t="shared" si="34"/>
        <v>1248.07270621721</v>
      </c>
      <c r="M42" s="31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45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46"/>
      <c r="X42" s="46"/>
      <c r="Y42" s="46"/>
      <c r="Z42" s="52"/>
      <c r="AA42" s="53"/>
      <c r="AB42" s="53"/>
      <c r="AC42" s="53"/>
    </row>
    <row r="43" spans="1:29">
      <c r="A43" s="6" t="s">
        <v>104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31">
        <f t="shared" si="3"/>
        <v>0.0198358064351639</v>
      </c>
      <c r="J43" s="32" t="s">
        <v>105</v>
      </c>
      <c r="K43" s="33">
        <v>0.0650837522110637</v>
      </c>
      <c r="L43" s="8">
        <f t="shared" si="34"/>
        <v>39050.2513266382</v>
      </c>
      <c r="M43" s="31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45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46"/>
      <c r="X43" s="46"/>
      <c r="Y43" s="46"/>
      <c r="Z43" s="52"/>
      <c r="AA43" s="53"/>
      <c r="AB43" s="53"/>
      <c r="AC43" s="53"/>
    </row>
    <row r="44" spans="1:29">
      <c r="A44" s="6" t="s">
        <v>106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31">
        <f t="shared" si="3"/>
        <v>0.185250219490781</v>
      </c>
      <c r="J44" s="32" t="s">
        <v>107</v>
      </c>
      <c r="K44" s="33">
        <v>0.027017565944957</v>
      </c>
      <c r="L44" s="8">
        <f t="shared" si="34"/>
        <v>4376.84568308303</v>
      </c>
      <c r="M44" s="31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45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46"/>
      <c r="X44" s="46"/>
      <c r="Y44" s="46"/>
      <c r="Z44" s="52"/>
      <c r="AA44" s="53"/>
      <c r="AB44" s="53"/>
      <c r="AC44" s="53"/>
    </row>
    <row r="45" spans="1:29">
      <c r="A45" s="6" t="s">
        <v>108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31">
        <f t="shared" si="3"/>
        <v>-0.0154711673699015</v>
      </c>
      <c r="J45" s="32" t="s">
        <v>109</v>
      </c>
      <c r="K45" s="33">
        <v>0.078997368756857</v>
      </c>
      <c r="L45" s="8">
        <f t="shared" si="34"/>
        <v>13271.557951152</v>
      </c>
      <c r="M45" s="31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45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46"/>
      <c r="X45" s="46"/>
      <c r="Y45" s="46"/>
      <c r="Z45" s="52"/>
      <c r="AA45" s="53"/>
      <c r="AB45" s="53"/>
      <c r="AC45" s="53"/>
    </row>
    <row r="46" spans="1:29">
      <c r="A46" s="6" t="s">
        <v>110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31">
        <f t="shared" si="3"/>
        <v>0.683816651075772</v>
      </c>
      <c r="J46" s="32" t="s">
        <v>111</v>
      </c>
      <c r="K46" s="33">
        <v>0.0264742471105279</v>
      </c>
      <c r="L46" s="8">
        <f t="shared" si="34"/>
        <v>7148.04671984253</v>
      </c>
      <c r="M46" s="31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45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46"/>
      <c r="X46" s="46"/>
      <c r="Y46" s="46"/>
      <c r="Z46" s="52"/>
      <c r="AA46" s="53"/>
      <c r="AB46" s="53"/>
      <c r="AC46" s="53"/>
    </row>
    <row r="47" spans="1:29">
      <c r="A47" s="6" t="s">
        <v>112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31">
        <f t="shared" si="3"/>
        <v>0.33630289532294</v>
      </c>
      <c r="J47" s="32" t="s">
        <v>113</v>
      </c>
      <c r="K47" s="33">
        <v>0.0185107308377537</v>
      </c>
      <c r="L47" s="8">
        <f t="shared" si="34"/>
        <v>4997.8973261935</v>
      </c>
      <c r="M47" s="31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45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46"/>
      <c r="X47" s="46"/>
      <c r="Y47" s="46"/>
      <c r="Z47" s="52"/>
      <c r="AA47" s="53"/>
      <c r="AB47" s="53"/>
      <c r="AC47" s="53"/>
    </row>
    <row r="48" spans="1:29">
      <c r="A48" s="6" t="s">
        <v>114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31">
        <f t="shared" si="3"/>
        <v>0.20752597584948</v>
      </c>
      <c r="J48" s="32" t="s">
        <v>115</v>
      </c>
      <c r="K48" s="33">
        <v>0.290214499366206</v>
      </c>
      <c r="L48" s="8">
        <f t="shared" si="34"/>
        <v>74875.3408364811</v>
      </c>
      <c r="M48" s="31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45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46"/>
      <c r="X48" s="46"/>
      <c r="Y48" s="46"/>
      <c r="Z48" s="52"/>
      <c r="AA48" s="53"/>
      <c r="AB48" s="53"/>
      <c r="AC48" s="53"/>
    </row>
    <row r="49" spans="1:29">
      <c r="A49" s="6" t="s">
        <v>116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31" t="e">
        <f t="shared" si="3"/>
        <v>#DIV/0!</v>
      </c>
      <c r="J49" s="32" t="s">
        <v>117</v>
      </c>
      <c r="K49" s="33">
        <v>0.0721383118025024</v>
      </c>
      <c r="L49" s="8">
        <f t="shared" si="34"/>
        <v>12984.8961244504</v>
      </c>
      <c r="M49" s="31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45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46"/>
      <c r="X49" s="46"/>
      <c r="Y49" s="46"/>
      <c r="Z49" s="52"/>
      <c r="AA49" s="53"/>
      <c r="AB49" s="53"/>
      <c r="AC49" s="53"/>
    </row>
    <row r="50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31">
        <f t="shared" si="3"/>
        <v>0.306041679549811</v>
      </c>
      <c r="J50" s="36">
        <v>0.309467536888881</v>
      </c>
      <c r="K50" s="37"/>
      <c r="L50" s="12">
        <f t="shared" ref="L50:U50" si="50">SUM(L34:L49)</f>
        <v>212289.01721557</v>
      </c>
      <c r="M50" s="31"/>
      <c r="N50" s="12">
        <f t="shared" si="50"/>
        <v>356182.09231463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8">
        <f t="shared" si="12"/>
        <v>1068851.35760829</v>
      </c>
      <c r="W50" s="46"/>
      <c r="X50" s="46"/>
      <c r="Y50" s="46"/>
      <c r="Z50" s="52"/>
      <c r="AA50" s="53"/>
      <c r="AB50" s="53"/>
      <c r="AC50" s="53"/>
    </row>
    <row r="51" spans="1:29">
      <c r="A51" s="6" t="s">
        <v>118</v>
      </c>
      <c r="B51" s="6" t="s">
        <v>119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31">
        <f t="shared" si="3"/>
        <v>0.426533523537803</v>
      </c>
      <c r="J51" s="32" t="s">
        <v>120</v>
      </c>
      <c r="K51" s="33">
        <v>0.0237627063609878</v>
      </c>
      <c r="L51" s="8">
        <f t="shared" ref="L51:L67" si="52">H51*K51</f>
        <v>2138.6435724889</v>
      </c>
      <c r="M51" s="31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45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46"/>
      <c r="X51" s="46"/>
      <c r="Y51" s="46"/>
      <c r="Z51" s="52"/>
      <c r="AA51" s="53"/>
      <c r="AB51" s="53"/>
      <c r="AC51" s="53"/>
    </row>
    <row r="52" spans="1:29">
      <c r="A52" s="6" t="s">
        <v>121</v>
      </c>
      <c r="B52" s="6" t="s">
        <v>119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31">
        <f t="shared" si="3"/>
        <v>0.410437235543018</v>
      </c>
      <c r="J52" s="32" t="s">
        <v>122</v>
      </c>
      <c r="K52" s="33">
        <v>0.0354330402851091</v>
      </c>
      <c r="L52" s="8">
        <f t="shared" si="52"/>
        <v>3188.97362565982</v>
      </c>
      <c r="M52" s="31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45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46"/>
      <c r="X52" s="46"/>
      <c r="Y52" s="46"/>
      <c r="Z52" s="52"/>
      <c r="AA52" s="53"/>
      <c r="AB52" s="53"/>
      <c r="AC52" s="53"/>
    </row>
    <row r="53" spans="1:29">
      <c r="A53" s="6" t="s">
        <v>123</v>
      </c>
      <c r="B53" s="6" t="s">
        <v>119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31">
        <f t="shared" si="3"/>
        <v>0.765316718587747</v>
      </c>
      <c r="J53" s="32" t="s">
        <v>124</v>
      </c>
      <c r="K53" s="33">
        <v>0.0278272751257614</v>
      </c>
      <c r="L53" s="8">
        <f t="shared" si="52"/>
        <v>4257.57309424149</v>
      </c>
      <c r="M53" s="31">
        <v>0.140918136299571</v>
      </c>
      <c r="N53" s="8">
        <f t="shared" si="53"/>
        <v>21560.4748538344</v>
      </c>
      <c r="O53" s="8">
        <v>61.07</v>
      </c>
      <c r="P53" s="7">
        <f t="shared" si="54"/>
        <v>2505.32176191256</v>
      </c>
      <c r="Q53" s="45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46"/>
      <c r="X53" s="46"/>
      <c r="Y53" s="46"/>
      <c r="Z53" s="52"/>
      <c r="AA53" s="53"/>
      <c r="AB53" s="53"/>
      <c r="AC53" s="53"/>
    </row>
    <row r="54" spans="1:29">
      <c r="A54" s="6" t="s">
        <v>125</v>
      </c>
      <c r="B54" s="6" t="s">
        <v>119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31">
        <f t="shared" si="3"/>
        <v>-0.0573058794343835</v>
      </c>
      <c r="J54" s="32" t="s">
        <v>126</v>
      </c>
      <c r="K54" s="33">
        <v>0.0307261290913791</v>
      </c>
      <c r="L54" s="8">
        <f t="shared" si="52"/>
        <v>3502.77871641722</v>
      </c>
      <c r="M54" s="31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45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46"/>
      <c r="X54" s="46"/>
      <c r="Y54" s="46"/>
      <c r="Z54" s="52"/>
      <c r="AA54" s="53"/>
      <c r="AB54" s="53"/>
      <c r="AC54" s="53"/>
    </row>
    <row r="55" spans="1:29">
      <c r="A55" s="6" t="s">
        <v>127</v>
      </c>
      <c r="B55" s="6" t="s">
        <v>119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31">
        <f t="shared" si="3"/>
        <v>0.476447152566206</v>
      </c>
      <c r="J55" s="32" t="s">
        <v>128</v>
      </c>
      <c r="K55" s="33">
        <v>0.0236343915495399</v>
      </c>
      <c r="L55" s="8">
        <f t="shared" si="52"/>
        <v>4466.90000286304</v>
      </c>
      <c r="M55" s="31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45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46"/>
      <c r="X55" s="46"/>
      <c r="Y55" s="46"/>
      <c r="Z55" s="52"/>
      <c r="AA55" s="53"/>
      <c r="AB55" s="53"/>
      <c r="AC55" s="53"/>
    </row>
    <row r="56" spans="1:29">
      <c r="A56" s="6" t="s">
        <v>129</v>
      </c>
      <c r="B56" s="6" t="s">
        <v>119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31">
        <f t="shared" si="3"/>
        <v>0.0952738184546136</v>
      </c>
      <c r="J56" s="32" t="s">
        <v>130</v>
      </c>
      <c r="K56" s="33">
        <v>0.0778741635471046</v>
      </c>
      <c r="L56" s="8">
        <f t="shared" si="52"/>
        <v>17054.4418168159</v>
      </c>
      <c r="M56" s="31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45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46"/>
      <c r="X56" s="46"/>
      <c r="Y56" s="46"/>
      <c r="Z56" s="52"/>
      <c r="AA56" s="53"/>
      <c r="AB56" s="53"/>
      <c r="AC56" s="53"/>
    </row>
    <row r="57" spans="1:29">
      <c r="A57" s="6" t="s">
        <v>131</v>
      </c>
      <c r="B57" s="6" t="s">
        <v>119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31">
        <f t="shared" si="3"/>
        <v>0.141633963610417</v>
      </c>
      <c r="J57" s="32" t="s">
        <v>132</v>
      </c>
      <c r="K57" s="33">
        <v>0.030754062525308</v>
      </c>
      <c r="L57" s="8">
        <f t="shared" si="52"/>
        <v>8857.1700072887</v>
      </c>
      <c r="M57" s="31">
        <v>0.121436697068834</v>
      </c>
      <c r="N57" s="8">
        <f t="shared" si="53"/>
        <v>34973.7687558242</v>
      </c>
      <c r="O57" s="8">
        <v>75.41</v>
      </c>
      <c r="P57" s="7">
        <f t="shared" si="54"/>
        <v>3819.12213234319</v>
      </c>
      <c r="Q57" s="45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46"/>
      <c r="X57" s="46"/>
      <c r="Y57" s="46"/>
      <c r="Z57" s="52"/>
      <c r="AA57" s="53"/>
      <c r="AB57" s="53"/>
      <c r="AC57" s="53"/>
    </row>
    <row r="58" spans="1:29">
      <c r="A58" s="6" t="s">
        <v>133</v>
      </c>
      <c r="B58" s="6" t="s">
        <v>119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31">
        <f t="shared" si="3"/>
        <v>0.628923321414382</v>
      </c>
      <c r="J58" s="32" t="s">
        <v>134</v>
      </c>
      <c r="K58" s="33">
        <v>0.0246895351712312</v>
      </c>
      <c r="L58" s="8">
        <f t="shared" si="52"/>
        <v>3036.81282606144</v>
      </c>
      <c r="M58" s="31">
        <v>0.140525333971519</v>
      </c>
      <c r="N58" s="8">
        <f t="shared" si="53"/>
        <v>17284.6160784968</v>
      </c>
      <c r="O58" s="8">
        <v>57.33</v>
      </c>
      <c r="P58" s="7">
        <f t="shared" si="54"/>
        <v>2145.473574045</v>
      </c>
      <c r="Q58" s="45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46"/>
      <c r="X58" s="46"/>
      <c r="Y58" s="46"/>
      <c r="Z58" s="52"/>
      <c r="AA58" s="53"/>
      <c r="AB58" s="53"/>
      <c r="AC58" s="53"/>
    </row>
    <row r="59" spans="1:29">
      <c r="A59" s="6" t="s">
        <v>135</v>
      </c>
      <c r="B59" s="6" t="s">
        <v>119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31">
        <f t="shared" si="3"/>
        <v>2.30957230142566</v>
      </c>
      <c r="J59" s="32" t="s">
        <v>136</v>
      </c>
      <c r="K59" s="33">
        <v>0.0464207940675214</v>
      </c>
      <c r="L59" s="8">
        <f t="shared" si="52"/>
        <v>9052.05484316667</v>
      </c>
      <c r="M59" s="31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45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46"/>
      <c r="X59" s="46"/>
      <c r="Y59" s="46"/>
      <c r="Z59" s="52"/>
      <c r="AA59" s="53"/>
      <c r="AB59" s="53"/>
      <c r="AC59" s="53"/>
    </row>
    <row r="60" spans="1:29">
      <c r="A60" s="6" t="s">
        <v>137</v>
      </c>
      <c r="B60" s="6" t="s">
        <v>119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31">
        <f t="shared" si="3"/>
        <v>0.346389228886169</v>
      </c>
      <c r="J60" s="32" t="s">
        <v>34</v>
      </c>
      <c r="K60" s="33">
        <v>0.0244743870831016</v>
      </c>
      <c r="L60" s="8">
        <f t="shared" si="52"/>
        <v>2422.96432122706</v>
      </c>
      <c r="M60" s="31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45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46"/>
      <c r="X60" s="46"/>
      <c r="Y60" s="46"/>
      <c r="Z60" s="52"/>
      <c r="AA60" s="53"/>
      <c r="AB60" s="53"/>
      <c r="AC60" s="53"/>
    </row>
    <row r="61" spans="1:29">
      <c r="A61" s="6" t="s">
        <v>138</v>
      </c>
      <c r="B61" s="6" t="s">
        <v>119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31">
        <f t="shared" si="3"/>
        <v>0.367013372956909</v>
      </c>
      <c r="J61" s="32" t="s">
        <v>139</v>
      </c>
      <c r="K61" s="33">
        <v>0.0207317062637413</v>
      </c>
      <c r="L61" s="8">
        <f t="shared" si="52"/>
        <v>2860.9754643963</v>
      </c>
      <c r="M61" s="31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45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46"/>
      <c r="X61" s="46"/>
      <c r="Y61" s="46"/>
      <c r="Z61" s="52"/>
      <c r="AA61" s="53"/>
      <c r="AB61" s="53"/>
      <c r="AC61" s="53"/>
    </row>
    <row r="62" spans="1:29">
      <c r="A62" s="22" t="s">
        <v>140</v>
      </c>
      <c r="B62" s="22" t="s">
        <v>119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9">
        <f t="shared" si="3"/>
        <v>0.600985221674877</v>
      </c>
      <c r="J62" s="40" t="s">
        <v>141</v>
      </c>
      <c r="K62" s="41">
        <v>0.0266042586271546</v>
      </c>
      <c r="L62" s="24">
        <f t="shared" si="52"/>
        <v>3112.69825937709</v>
      </c>
      <c r="M62" s="39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48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9"/>
      <c r="X62" s="49"/>
      <c r="Y62" s="49"/>
      <c r="Z62" s="55"/>
      <c r="AA62" s="53"/>
      <c r="AB62" s="53"/>
      <c r="AC62" s="53"/>
    </row>
    <row r="63" spans="1:29">
      <c r="A63" s="6" t="s">
        <v>142</v>
      </c>
      <c r="B63" s="6" t="s">
        <v>119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31">
        <f t="shared" si="3"/>
        <v>0.367157830776242</v>
      </c>
      <c r="J63" s="32" t="s">
        <v>143</v>
      </c>
      <c r="K63" s="33">
        <v>0.03828881520209</v>
      </c>
      <c r="L63" s="8">
        <f t="shared" si="52"/>
        <v>10337.9801045643</v>
      </c>
      <c r="M63" s="31">
        <v>0.126634812680311</v>
      </c>
      <c r="N63" s="8">
        <f t="shared" si="53"/>
        <v>34191.399423684</v>
      </c>
      <c r="O63" s="8">
        <v>61.33</v>
      </c>
      <c r="P63" s="7">
        <f t="shared" si="54"/>
        <v>4402.41317462906</v>
      </c>
      <c r="Q63" s="45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46"/>
      <c r="X63" s="46"/>
      <c r="Y63" s="46"/>
      <c r="Z63" s="52"/>
      <c r="AA63" s="53"/>
      <c r="AB63" s="53"/>
      <c r="AC63" s="53"/>
    </row>
    <row r="64" spans="1:29">
      <c r="A64" s="25" t="s">
        <v>144</v>
      </c>
      <c r="B64" s="25" t="s">
        <v>119</v>
      </c>
      <c r="C64" s="26">
        <v>8372</v>
      </c>
      <c r="D64" s="27">
        <f>C64*1.2</f>
        <v>10046.4</v>
      </c>
      <c r="E64" s="27">
        <v>9415</v>
      </c>
      <c r="F64" s="28">
        <v>10500</v>
      </c>
      <c r="G64" s="29">
        <v>10100</v>
      </c>
      <c r="H64" s="30">
        <f>G64*30</f>
        <v>303000</v>
      </c>
      <c r="I64" s="42">
        <f>(G64-C64)/C64</f>
        <v>0.206402293358815</v>
      </c>
      <c r="J64" s="43" t="s">
        <v>145</v>
      </c>
      <c r="K64" s="44">
        <v>0.032512106459094</v>
      </c>
      <c r="L64" s="27">
        <f>H64*K64</f>
        <v>9851.16825710548</v>
      </c>
      <c r="M64" s="42">
        <v>0.13092635555857</v>
      </c>
      <c r="N64" s="27">
        <f>M64*H64</f>
        <v>39670.6857342467</v>
      </c>
      <c r="O64" s="27">
        <v>80.94</v>
      </c>
      <c r="P64" s="26">
        <f>H64/O64</f>
        <v>3743.51371386212</v>
      </c>
      <c r="Q64" s="50">
        <f>G64*1.03</f>
        <v>10403</v>
      </c>
      <c r="R64" s="30">
        <f>Q64*30</f>
        <v>312090</v>
      </c>
      <c r="S64" s="27">
        <f>R64*J64</f>
        <v>104394.105</v>
      </c>
      <c r="T64" s="30">
        <f>G64*1.06</f>
        <v>10706</v>
      </c>
      <c r="U64" s="30">
        <f>T64*30</f>
        <v>321180</v>
      </c>
      <c r="V64" s="27">
        <f>U64*J64</f>
        <v>107434.71</v>
      </c>
      <c r="W64" s="51" t="s">
        <v>146</v>
      </c>
      <c r="X64" s="51" t="s">
        <v>147</v>
      </c>
      <c r="Y64" s="51">
        <v>500</v>
      </c>
      <c r="Z64" s="56" t="s">
        <v>148</v>
      </c>
      <c r="AA64" s="57" t="s">
        <v>149</v>
      </c>
      <c r="AB64" s="57" t="s">
        <v>150</v>
      </c>
      <c r="AC64" s="58"/>
    </row>
    <row r="65" spans="1:29">
      <c r="A65" s="6" t="s">
        <v>151</v>
      </c>
      <c r="B65" s="6" t="s">
        <v>119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31">
        <f t="shared" si="3"/>
        <v>0.198070639489653</v>
      </c>
      <c r="J65" s="32" t="s">
        <v>152</v>
      </c>
      <c r="K65" s="33">
        <v>0.0586528790099533</v>
      </c>
      <c r="L65" s="8">
        <f t="shared" si="52"/>
        <v>27097.6301025984</v>
      </c>
      <c r="M65" s="31">
        <v>0.116333085379127</v>
      </c>
      <c r="N65" s="8">
        <f t="shared" si="53"/>
        <v>53745.8854451567</v>
      </c>
      <c r="O65" s="8">
        <v>85.91</v>
      </c>
      <c r="P65" s="7">
        <f t="shared" si="54"/>
        <v>5377.72087067862</v>
      </c>
      <c r="Q65" s="45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46"/>
      <c r="X65" s="46"/>
      <c r="Y65" s="46"/>
      <c r="Z65" s="52"/>
      <c r="AA65" s="53"/>
      <c r="AB65" s="53"/>
      <c r="AC65" s="53"/>
    </row>
    <row r="66" spans="1:29">
      <c r="A66" s="6" t="s">
        <v>153</v>
      </c>
      <c r="B66" s="6" t="s">
        <v>119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31" t="e">
        <f t="shared" si="3"/>
        <v>#DIV/0!</v>
      </c>
      <c r="J66" s="32" t="s">
        <v>154</v>
      </c>
      <c r="K66" s="33">
        <v>0.0569357634214199</v>
      </c>
      <c r="L66" s="8">
        <f t="shared" si="52"/>
        <v>4440.98954687075</v>
      </c>
      <c r="M66" s="31">
        <v>0.101421091879643</v>
      </c>
      <c r="N66" s="8">
        <f t="shared" si="53"/>
        <v>7910.84516661215</v>
      </c>
      <c r="O66" s="8">
        <v>39.83</v>
      </c>
      <c r="P66" s="7">
        <f t="shared" si="54"/>
        <v>1958.32287220688</v>
      </c>
      <c r="Q66" s="45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46"/>
      <c r="X66" s="46"/>
      <c r="Y66" s="46"/>
      <c r="Z66" s="52"/>
      <c r="AA66" s="53"/>
      <c r="AB66" s="53"/>
      <c r="AC66" s="53"/>
    </row>
    <row r="67" spans="1:29">
      <c r="A67" s="6" t="s">
        <v>155</v>
      </c>
      <c r="B67" s="6" t="s">
        <v>119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31">
        <f t="shared" si="3"/>
        <v>0.283292978208232</v>
      </c>
      <c r="J67" s="32" t="s">
        <v>156</v>
      </c>
      <c r="K67" s="33">
        <v>0.0375342672757686</v>
      </c>
      <c r="L67" s="8">
        <f t="shared" si="52"/>
        <v>5967.94849684721</v>
      </c>
      <c r="M67" s="31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45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46"/>
      <c r="X67" s="46"/>
      <c r="Y67" s="46"/>
      <c r="Z67" s="52"/>
      <c r="AA67" s="53"/>
      <c r="AB67" s="53"/>
      <c r="AC67" s="53"/>
    </row>
    <row r="68" spans="1:29">
      <c r="A68" s="11" t="s">
        <v>59</v>
      </c>
      <c r="B68" s="11" t="s">
        <v>119</v>
      </c>
      <c r="C68" s="12">
        <f>SUM(C51:C67)</f>
        <v>75163</v>
      </c>
      <c r="D68" s="12">
        <f>SUM(D51:D67)</f>
        <v>90195.6</v>
      </c>
      <c r="E68" s="12">
        <f>SUM(E51:E67)</f>
        <v>100176</v>
      </c>
      <c r="F68" s="12">
        <f>SUM(F51:F67)</f>
        <v>103700</v>
      </c>
      <c r="G68" s="13">
        <f>SUM(G51:G67)</f>
        <v>102900</v>
      </c>
      <c r="H68" s="9">
        <f t="shared" ref="H68:H91" si="63">G68*30</f>
        <v>3087000</v>
      </c>
      <c r="I68" s="31">
        <f t="shared" ref="I68:I91" si="64">(G68-C68)/C68</f>
        <v>0.36902465308729</v>
      </c>
      <c r="J68" s="36">
        <v>0.319043351771235</v>
      </c>
      <c r="K68" s="37"/>
      <c r="L68" s="12">
        <f t="shared" ref="L68:U68" si="65">SUM(L51:L67)</f>
        <v>121647.70305799</v>
      </c>
      <c r="M68" s="31"/>
      <c r="N68" s="12">
        <f t="shared" si="65"/>
        <v>376034.67485062</v>
      </c>
      <c r="O68" s="8"/>
      <c r="P68" s="12">
        <f t="shared" si="65"/>
        <v>46516.5113335351</v>
      </c>
      <c r="Q68" s="12">
        <f t="shared" si="65"/>
        <v>107611</v>
      </c>
      <c r="R68" s="12">
        <f t="shared" si="65"/>
        <v>3228330</v>
      </c>
      <c r="S68" s="12">
        <f t="shared" si="65"/>
        <v>1029530.532</v>
      </c>
      <c r="T68" s="12">
        <f t="shared" si="65"/>
        <v>112322</v>
      </c>
      <c r="U68" s="12">
        <f t="shared" si="65"/>
        <v>3369660</v>
      </c>
      <c r="V68" s="38">
        <f t="shared" ref="V68:V89" si="66">U68*J68</f>
        <v>1075067.62072946</v>
      </c>
      <c r="W68" s="46"/>
      <c r="X68" s="46"/>
      <c r="Y68" s="46"/>
      <c r="Z68" s="52"/>
      <c r="AA68" s="53"/>
      <c r="AB68" s="53"/>
      <c r="AC68" s="53"/>
    </row>
    <row r="69" spans="1:29">
      <c r="A69" s="6" t="s">
        <v>157</v>
      </c>
      <c r="B69" s="6" t="s">
        <v>158</v>
      </c>
      <c r="C69" s="7">
        <v>44077</v>
      </c>
      <c r="D69" s="8">
        <f t="shared" ref="D69:D89" si="67">C69*1.2</f>
        <v>52892.4</v>
      </c>
      <c r="E69" s="8">
        <v>54219</v>
      </c>
      <c r="F69" s="9">
        <v>70000</v>
      </c>
      <c r="G69" s="10">
        <v>70000</v>
      </c>
      <c r="H69" s="9">
        <f t="shared" si="63"/>
        <v>2100000</v>
      </c>
      <c r="I69" s="31">
        <f t="shared" si="64"/>
        <v>0.588129863647707</v>
      </c>
      <c r="J69" s="32" t="s">
        <v>159</v>
      </c>
      <c r="K69" s="33">
        <v>0.258185361812156</v>
      </c>
      <c r="L69" s="8">
        <f t="shared" ref="L69:L89" si="68">H69*K69</f>
        <v>542189.259805528</v>
      </c>
      <c r="M69" s="31">
        <v>0.115</v>
      </c>
      <c r="N69" s="8">
        <f t="shared" ref="N69:N90" si="69">M69*H69</f>
        <v>241500</v>
      </c>
      <c r="O69" s="8">
        <v>143.81</v>
      </c>
      <c r="P69" s="7">
        <f t="shared" ref="P69:P89" si="70">H69/O69</f>
        <v>14602.6006536402</v>
      </c>
      <c r="Q69" s="45">
        <v>75000</v>
      </c>
      <c r="R69" s="9">
        <f t="shared" ref="R69:R89" si="71">Q69*30</f>
        <v>2250000</v>
      </c>
      <c r="S69" s="8">
        <f t="shared" ref="S69:S89" si="72">R69*J69</f>
        <v>637200</v>
      </c>
      <c r="T69" s="9">
        <v>80000</v>
      </c>
      <c r="U69" s="9">
        <f t="shared" ref="U69:U89" si="73">T69*30</f>
        <v>2400000</v>
      </c>
      <c r="V69" s="8">
        <f t="shared" si="66"/>
        <v>679680</v>
      </c>
      <c r="W69" s="46"/>
      <c r="X69" s="46"/>
      <c r="Y69" s="46"/>
      <c r="Z69" s="52"/>
      <c r="AA69" s="53"/>
      <c r="AB69" s="53"/>
      <c r="AC69" s="53"/>
    </row>
    <row r="70" spans="1:29">
      <c r="A70" s="11" t="s">
        <v>59</v>
      </c>
      <c r="B70" s="11" t="s">
        <v>158</v>
      </c>
      <c r="C70" s="12">
        <v>44077</v>
      </c>
      <c r="D70" s="38">
        <v>63612</v>
      </c>
      <c r="E70" s="38">
        <v>54219</v>
      </c>
      <c r="F70" s="38">
        <v>70000</v>
      </c>
      <c r="G70" s="59">
        <v>70000</v>
      </c>
      <c r="H70" s="14">
        <f t="shared" si="63"/>
        <v>2100000</v>
      </c>
      <c r="I70" s="35">
        <f t="shared" si="64"/>
        <v>0.588129863647707</v>
      </c>
      <c r="J70" s="38" t="s">
        <v>159</v>
      </c>
      <c r="K70" s="37"/>
      <c r="L70" s="38">
        <f>L69</f>
        <v>542189.259805528</v>
      </c>
      <c r="M70" s="35">
        <v>0.115</v>
      </c>
      <c r="N70" s="38">
        <f t="shared" si="69"/>
        <v>241500</v>
      </c>
      <c r="O70" s="38">
        <v>143.81</v>
      </c>
      <c r="P70" s="12">
        <f t="shared" si="70"/>
        <v>14602.6006536402</v>
      </c>
      <c r="Q70" s="38">
        <v>75000</v>
      </c>
      <c r="R70" s="14">
        <f t="shared" si="71"/>
        <v>2250000</v>
      </c>
      <c r="S70" s="38">
        <f t="shared" si="72"/>
        <v>637200</v>
      </c>
      <c r="T70" s="38">
        <v>80000</v>
      </c>
      <c r="U70" s="14">
        <f t="shared" si="73"/>
        <v>2400000</v>
      </c>
      <c r="V70" s="38">
        <f t="shared" si="66"/>
        <v>679680</v>
      </c>
      <c r="W70" s="47"/>
      <c r="X70" s="47"/>
      <c r="Y70" s="47"/>
      <c r="Z70" s="54"/>
      <c r="AA70" s="53"/>
      <c r="AB70" s="53"/>
      <c r="AC70" s="53"/>
    </row>
    <row r="71" spans="1:29">
      <c r="A71" s="6" t="s">
        <v>160</v>
      </c>
      <c r="B71" s="6" t="s">
        <v>161</v>
      </c>
      <c r="C71" s="7">
        <v>3016</v>
      </c>
      <c r="D71" s="8">
        <f t="shared" si="67"/>
        <v>3619.2</v>
      </c>
      <c r="E71" s="8">
        <v>5270</v>
      </c>
      <c r="F71" s="9">
        <v>4500</v>
      </c>
      <c r="G71" s="10">
        <f>F71</f>
        <v>4500</v>
      </c>
      <c r="H71" s="9">
        <f t="shared" si="63"/>
        <v>135000</v>
      </c>
      <c r="I71" s="31">
        <f t="shared" si="64"/>
        <v>0.492042440318302</v>
      </c>
      <c r="J71" s="32" t="s">
        <v>162</v>
      </c>
      <c r="K71" s="33">
        <v>0.0354147473593879</v>
      </c>
      <c r="L71" s="8">
        <f t="shared" si="68"/>
        <v>4780.99089351737</v>
      </c>
      <c r="M71" s="31">
        <v>0.122079795174385</v>
      </c>
      <c r="N71" s="8">
        <f t="shared" si="69"/>
        <v>16480.772348542</v>
      </c>
      <c r="O71" s="8">
        <v>63.46</v>
      </c>
      <c r="P71" s="7">
        <f t="shared" si="70"/>
        <v>2127.32429877088</v>
      </c>
      <c r="Q71" s="45">
        <f>G71*1.06</f>
        <v>4770</v>
      </c>
      <c r="R71" s="9">
        <f t="shared" si="71"/>
        <v>143100</v>
      </c>
      <c r="S71" s="8">
        <f t="shared" si="72"/>
        <v>33141.96</v>
      </c>
      <c r="T71" s="9">
        <f>G71*1.12</f>
        <v>5040</v>
      </c>
      <c r="U71" s="9">
        <f t="shared" si="73"/>
        <v>151200</v>
      </c>
      <c r="V71" s="8">
        <f t="shared" si="66"/>
        <v>35017.92</v>
      </c>
      <c r="W71" s="46"/>
      <c r="X71" s="46"/>
      <c r="Y71" s="46"/>
      <c r="Z71" s="52"/>
      <c r="AA71" s="53"/>
      <c r="AB71" s="53"/>
      <c r="AC71" s="53"/>
    </row>
    <row r="72" spans="1:29">
      <c r="A72" s="6" t="s">
        <v>163</v>
      </c>
      <c r="B72" s="6" t="s">
        <v>161</v>
      </c>
      <c r="C72" s="7">
        <v>3439</v>
      </c>
      <c r="D72" s="8">
        <f t="shared" si="67"/>
        <v>4126.8</v>
      </c>
      <c r="E72" s="8">
        <v>3581</v>
      </c>
      <c r="F72" s="9">
        <v>4100</v>
      </c>
      <c r="G72" s="10">
        <v>3600</v>
      </c>
      <c r="H72" s="9">
        <f t="shared" si="63"/>
        <v>108000</v>
      </c>
      <c r="I72" s="31">
        <f t="shared" si="64"/>
        <v>0.0468159348647863</v>
      </c>
      <c r="J72" s="32" t="s">
        <v>164</v>
      </c>
      <c r="K72" s="33">
        <v>0.0428280965957413</v>
      </c>
      <c r="L72" s="8">
        <f t="shared" si="68"/>
        <v>4625.43443234006</v>
      </c>
      <c r="M72" s="31">
        <v>0.110484897107895</v>
      </c>
      <c r="N72" s="8">
        <f t="shared" si="69"/>
        <v>11932.3688876527</v>
      </c>
      <c r="O72" s="8">
        <v>53.77</v>
      </c>
      <c r="P72" s="7">
        <f t="shared" si="70"/>
        <v>2008.55495629533</v>
      </c>
      <c r="Q72" s="45">
        <f>G72*1.06</f>
        <v>3816</v>
      </c>
      <c r="R72" s="9">
        <f t="shared" si="71"/>
        <v>114480</v>
      </c>
      <c r="S72" s="8">
        <f t="shared" si="72"/>
        <v>37171.656</v>
      </c>
      <c r="T72" s="9">
        <f>G72*1.12</f>
        <v>4032</v>
      </c>
      <c r="U72" s="9">
        <f t="shared" si="73"/>
        <v>120960</v>
      </c>
      <c r="V72" s="8">
        <f t="shared" si="66"/>
        <v>39275.712</v>
      </c>
      <c r="W72" s="46"/>
      <c r="X72" s="46"/>
      <c r="Y72" s="46"/>
      <c r="Z72" s="52"/>
      <c r="AA72" s="53"/>
      <c r="AB72" s="53"/>
      <c r="AC72" s="53"/>
    </row>
    <row r="73" spans="1:29">
      <c r="A73" s="6" t="s">
        <v>165</v>
      </c>
      <c r="B73" s="6" t="s">
        <v>161</v>
      </c>
      <c r="C73" s="7">
        <v>3721</v>
      </c>
      <c r="D73" s="8">
        <f t="shared" si="67"/>
        <v>4465.2</v>
      </c>
      <c r="E73" s="8">
        <v>5331</v>
      </c>
      <c r="F73" s="9">
        <v>4800</v>
      </c>
      <c r="G73" s="10">
        <v>5200</v>
      </c>
      <c r="H73" s="9">
        <f t="shared" si="63"/>
        <v>156000</v>
      </c>
      <c r="I73" s="31">
        <f t="shared" si="64"/>
        <v>0.397473797366299</v>
      </c>
      <c r="J73" s="32" t="s">
        <v>166</v>
      </c>
      <c r="K73" s="33">
        <v>0.07458699341006</v>
      </c>
      <c r="L73" s="8">
        <f t="shared" si="68"/>
        <v>11635.5709719694</v>
      </c>
      <c r="M73" s="31">
        <v>0.135688569340583</v>
      </c>
      <c r="N73" s="8">
        <f t="shared" si="69"/>
        <v>21167.4168171309</v>
      </c>
      <c r="O73" s="8">
        <v>67.81</v>
      </c>
      <c r="P73" s="7">
        <f t="shared" si="70"/>
        <v>2300.54564223566</v>
      </c>
      <c r="Q73" s="45">
        <f t="shared" ref="Q73:Q75" si="74">G73*1.05</f>
        <v>5460</v>
      </c>
      <c r="R73" s="9">
        <f t="shared" si="71"/>
        <v>163800</v>
      </c>
      <c r="S73" s="8">
        <f t="shared" si="72"/>
        <v>49254.66</v>
      </c>
      <c r="T73" s="9">
        <f t="shared" ref="T73:T75" si="75">G73*1.1</f>
        <v>5720</v>
      </c>
      <c r="U73" s="9">
        <f t="shared" si="73"/>
        <v>171600</v>
      </c>
      <c r="V73" s="8">
        <f t="shared" si="66"/>
        <v>51600.12</v>
      </c>
      <c r="W73" s="46"/>
      <c r="X73" s="46"/>
      <c r="Y73" s="46"/>
      <c r="Z73" s="52"/>
      <c r="AA73" s="53"/>
      <c r="AB73" s="53"/>
      <c r="AC73" s="53"/>
    </row>
    <row r="74" spans="1:29">
      <c r="A74" s="6" t="s">
        <v>167</v>
      </c>
      <c r="B74" s="6" t="s">
        <v>161</v>
      </c>
      <c r="C74" s="7">
        <v>4396</v>
      </c>
      <c r="D74" s="8">
        <f t="shared" si="67"/>
        <v>5275.2</v>
      </c>
      <c r="E74" s="8">
        <v>6507</v>
      </c>
      <c r="F74" s="9">
        <v>6000</v>
      </c>
      <c r="G74" s="10">
        <f t="shared" ref="G74:G82" si="76">F74</f>
        <v>6000</v>
      </c>
      <c r="H74" s="9">
        <f t="shared" si="63"/>
        <v>180000</v>
      </c>
      <c r="I74" s="31">
        <f t="shared" si="64"/>
        <v>0.364877161055505</v>
      </c>
      <c r="J74" s="32" t="s">
        <v>168</v>
      </c>
      <c r="K74" s="33">
        <v>0.0441095885272928</v>
      </c>
      <c r="L74" s="8">
        <f t="shared" si="68"/>
        <v>7939.7259349127</v>
      </c>
      <c r="M74" s="31">
        <v>0.13311787923011</v>
      </c>
      <c r="N74" s="8">
        <f t="shared" si="69"/>
        <v>23961.2182614198</v>
      </c>
      <c r="O74" s="8">
        <v>64.43</v>
      </c>
      <c r="P74" s="7">
        <f t="shared" si="70"/>
        <v>2793.72962905479</v>
      </c>
      <c r="Q74" s="45">
        <f t="shared" si="74"/>
        <v>6300</v>
      </c>
      <c r="R74" s="9">
        <f t="shared" si="71"/>
        <v>189000</v>
      </c>
      <c r="S74" s="8">
        <f t="shared" si="72"/>
        <v>62785.8</v>
      </c>
      <c r="T74" s="9">
        <f t="shared" si="75"/>
        <v>6600</v>
      </c>
      <c r="U74" s="9">
        <f t="shared" si="73"/>
        <v>198000</v>
      </c>
      <c r="V74" s="8">
        <f t="shared" si="66"/>
        <v>65775.6</v>
      </c>
      <c r="W74" s="46"/>
      <c r="X74" s="46"/>
      <c r="Y74" s="46"/>
      <c r="Z74" s="52"/>
      <c r="AA74" s="53"/>
      <c r="AB74" s="53"/>
      <c r="AC74" s="53"/>
    </row>
    <row r="75" spans="1:29">
      <c r="A75" s="6" t="s">
        <v>169</v>
      </c>
      <c r="B75" s="6" t="s">
        <v>161</v>
      </c>
      <c r="C75" s="7">
        <v>4403</v>
      </c>
      <c r="D75" s="8">
        <f t="shared" si="67"/>
        <v>5283.6</v>
      </c>
      <c r="E75" s="8">
        <v>6707</v>
      </c>
      <c r="F75" s="9">
        <v>6900</v>
      </c>
      <c r="G75" s="10">
        <v>6700</v>
      </c>
      <c r="H75" s="9">
        <f t="shared" si="63"/>
        <v>201000</v>
      </c>
      <c r="I75" s="31">
        <f t="shared" si="64"/>
        <v>0.521689756983875</v>
      </c>
      <c r="J75" s="32" t="s">
        <v>170</v>
      </c>
      <c r="K75" s="33">
        <v>0.0690096828654076</v>
      </c>
      <c r="L75" s="8">
        <f t="shared" si="68"/>
        <v>13870.9462559469</v>
      </c>
      <c r="M75" s="31">
        <v>0.114172089099041</v>
      </c>
      <c r="N75" s="8">
        <f t="shared" si="69"/>
        <v>22948.5899089072</v>
      </c>
      <c r="O75" s="8">
        <v>61.71</v>
      </c>
      <c r="P75" s="7">
        <f t="shared" si="70"/>
        <v>3257.17063684978</v>
      </c>
      <c r="Q75" s="45">
        <f t="shared" si="74"/>
        <v>7035</v>
      </c>
      <c r="R75" s="9">
        <f t="shared" si="71"/>
        <v>211050</v>
      </c>
      <c r="S75" s="8">
        <f t="shared" si="72"/>
        <v>63969.255</v>
      </c>
      <c r="T75" s="9">
        <f t="shared" si="75"/>
        <v>7370</v>
      </c>
      <c r="U75" s="9">
        <f t="shared" si="73"/>
        <v>221100</v>
      </c>
      <c r="V75" s="8">
        <f t="shared" si="66"/>
        <v>67015.41</v>
      </c>
      <c r="W75" s="46"/>
      <c r="X75" s="46"/>
      <c r="Y75" s="46"/>
      <c r="Z75" s="52"/>
      <c r="AA75" s="53"/>
      <c r="AB75" s="53"/>
      <c r="AC75" s="53"/>
    </row>
    <row r="76" spans="1:29">
      <c r="A76" s="6" t="s">
        <v>171</v>
      </c>
      <c r="B76" s="6" t="s">
        <v>161</v>
      </c>
      <c r="C76" s="7">
        <v>7221</v>
      </c>
      <c r="D76" s="8">
        <f t="shared" si="67"/>
        <v>8665.2</v>
      </c>
      <c r="E76" s="8">
        <v>9166</v>
      </c>
      <c r="F76" s="9">
        <v>8600</v>
      </c>
      <c r="G76" s="10">
        <v>8700</v>
      </c>
      <c r="H76" s="9">
        <f t="shared" si="63"/>
        <v>261000</v>
      </c>
      <c r="I76" s="31">
        <f t="shared" si="64"/>
        <v>0.204819277108434</v>
      </c>
      <c r="J76" s="32" t="s">
        <v>172</v>
      </c>
      <c r="K76" s="33">
        <v>0.0990765236253606</v>
      </c>
      <c r="L76" s="8">
        <f t="shared" si="68"/>
        <v>25858.9726662191</v>
      </c>
      <c r="M76" s="31">
        <v>0.140583910879397</v>
      </c>
      <c r="N76" s="8">
        <f t="shared" si="69"/>
        <v>36692.4007395226</v>
      </c>
      <c r="O76" s="8">
        <v>80.5</v>
      </c>
      <c r="P76" s="7">
        <f t="shared" si="70"/>
        <v>3242.23602484472</v>
      </c>
      <c r="Q76" s="45">
        <f>G76*1.04</f>
        <v>9048</v>
      </c>
      <c r="R76" s="9">
        <f t="shared" si="71"/>
        <v>271440</v>
      </c>
      <c r="S76" s="8">
        <f t="shared" si="72"/>
        <v>84960.72</v>
      </c>
      <c r="T76" s="9">
        <f>G76*1.08</f>
        <v>9396</v>
      </c>
      <c r="U76" s="9">
        <f t="shared" si="73"/>
        <v>281880</v>
      </c>
      <c r="V76" s="8">
        <f t="shared" si="66"/>
        <v>88228.44</v>
      </c>
      <c r="W76" s="46"/>
      <c r="X76" s="46"/>
      <c r="Y76" s="46"/>
      <c r="Z76" s="52"/>
      <c r="AA76" s="53"/>
      <c r="AB76" s="53"/>
      <c r="AC76" s="53"/>
    </row>
    <row r="77" spans="1:29">
      <c r="A77" s="6" t="s">
        <v>173</v>
      </c>
      <c r="B77" s="6" t="s">
        <v>161</v>
      </c>
      <c r="C77" s="7">
        <v>11516</v>
      </c>
      <c r="D77" s="8">
        <f t="shared" si="67"/>
        <v>13819.2</v>
      </c>
      <c r="E77" s="8">
        <v>20044</v>
      </c>
      <c r="F77" s="9">
        <v>20000</v>
      </c>
      <c r="G77" s="10">
        <f t="shared" si="76"/>
        <v>20000</v>
      </c>
      <c r="H77" s="9">
        <f t="shared" si="63"/>
        <v>600000</v>
      </c>
      <c r="I77" s="31">
        <f t="shared" si="64"/>
        <v>0.736714136853074</v>
      </c>
      <c r="J77" s="32" t="s">
        <v>174</v>
      </c>
      <c r="K77" s="33">
        <v>0.0684755442558245</v>
      </c>
      <c r="L77" s="8">
        <f t="shared" si="68"/>
        <v>41085.3265534947</v>
      </c>
      <c r="M77" s="31">
        <v>0.08</v>
      </c>
      <c r="N77" s="8">
        <f t="shared" si="69"/>
        <v>48000</v>
      </c>
      <c r="O77" s="8">
        <v>120.79</v>
      </c>
      <c r="P77" s="7">
        <f t="shared" si="70"/>
        <v>4967.29861743522</v>
      </c>
      <c r="Q77" s="45">
        <f>G77*1.03</f>
        <v>20600</v>
      </c>
      <c r="R77" s="9">
        <f t="shared" si="71"/>
        <v>618000</v>
      </c>
      <c r="S77" s="8">
        <f t="shared" si="72"/>
        <v>149061.6</v>
      </c>
      <c r="T77" s="9">
        <f>G77*1.06</f>
        <v>21200</v>
      </c>
      <c r="U77" s="9">
        <f t="shared" si="73"/>
        <v>636000</v>
      </c>
      <c r="V77" s="8">
        <f t="shared" si="66"/>
        <v>153403.2</v>
      </c>
      <c r="W77" s="46"/>
      <c r="X77" s="46"/>
      <c r="Y77" s="46"/>
      <c r="Z77" s="52"/>
      <c r="AA77" s="53"/>
      <c r="AB77" s="53"/>
      <c r="AC77" s="53"/>
    </row>
    <row r="78" spans="1:29">
      <c r="A78" s="6" t="s">
        <v>175</v>
      </c>
      <c r="B78" s="6" t="s">
        <v>161</v>
      </c>
      <c r="C78" s="7">
        <v>12449</v>
      </c>
      <c r="D78" s="8">
        <f t="shared" si="67"/>
        <v>14938.8</v>
      </c>
      <c r="E78" s="8">
        <v>18263</v>
      </c>
      <c r="F78" s="9">
        <v>19000</v>
      </c>
      <c r="G78" s="10">
        <v>18000</v>
      </c>
      <c r="H78" s="9">
        <f t="shared" si="63"/>
        <v>540000</v>
      </c>
      <c r="I78" s="31">
        <f t="shared" si="64"/>
        <v>0.445899269017592</v>
      </c>
      <c r="J78" s="32" t="s">
        <v>176</v>
      </c>
      <c r="K78" s="33">
        <v>0.179726890521934</v>
      </c>
      <c r="L78" s="8">
        <f t="shared" si="68"/>
        <v>97052.5208818444</v>
      </c>
      <c r="M78" s="31">
        <v>0.113127738337378</v>
      </c>
      <c r="N78" s="8">
        <f t="shared" si="69"/>
        <v>61088.9787021841</v>
      </c>
      <c r="O78" s="8">
        <v>107.11</v>
      </c>
      <c r="P78" s="7">
        <f t="shared" si="70"/>
        <v>5041.5460741294</v>
      </c>
      <c r="Q78" s="45">
        <f>G78*1.03</f>
        <v>18540</v>
      </c>
      <c r="R78" s="9">
        <f t="shared" si="71"/>
        <v>556200</v>
      </c>
      <c r="S78" s="8">
        <f t="shared" si="72"/>
        <v>170252.82</v>
      </c>
      <c r="T78" s="9">
        <f>G78*1.06</f>
        <v>19080</v>
      </c>
      <c r="U78" s="9">
        <f t="shared" si="73"/>
        <v>572400</v>
      </c>
      <c r="V78" s="8">
        <f t="shared" si="66"/>
        <v>175211.64</v>
      </c>
      <c r="W78" s="46"/>
      <c r="X78" s="46"/>
      <c r="Y78" s="46"/>
      <c r="Z78" s="52"/>
      <c r="AA78" s="53"/>
      <c r="AB78" s="53"/>
      <c r="AC78" s="53"/>
    </row>
    <row r="79" spans="1:29">
      <c r="A79" s="6" t="s">
        <v>177</v>
      </c>
      <c r="B79" s="6" t="s">
        <v>161</v>
      </c>
      <c r="C79" s="7">
        <v>0</v>
      </c>
      <c r="D79" s="8">
        <f t="shared" si="67"/>
        <v>0</v>
      </c>
      <c r="E79" s="8">
        <v>3859</v>
      </c>
      <c r="F79" s="9">
        <v>4000</v>
      </c>
      <c r="G79" s="10">
        <f t="shared" si="76"/>
        <v>4000</v>
      </c>
      <c r="H79" s="9">
        <f t="shared" si="63"/>
        <v>120000</v>
      </c>
      <c r="I79" s="31" t="e">
        <f t="shared" si="64"/>
        <v>#DIV/0!</v>
      </c>
      <c r="J79" s="32" t="s">
        <v>178</v>
      </c>
      <c r="K79" s="33">
        <v>0.0483892882778249</v>
      </c>
      <c r="L79" s="8">
        <f t="shared" si="68"/>
        <v>5806.71459333899</v>
      </c>
      <c r="M79" s="31">
        <v>0.103635104156099</v>
      </c>
      <c r="N79" s="8">
        <f t="shared" si="69"/>
        <v>12436.2124987319</v>
      </c>
      <c r="O79" s="8">
        <v>55.38</v>
      </c>
      <c r="P79" s="7">
        <f t="shared" si="70"/>
        <v>2166.84723726977</v>
      </c>
      <c r="Q79" s="45">
        <f t="shared" ref="Q79:Q84" si="77">G79*1.06</f>
        <v>4240</v>
      </c>
      <c r="R79" s="9">
        <f t="shared" si="71"/>
        <v>127200</v>
      </c>
      <c r="S79" s="8">
        <f t="shared" si="72"/>
        <v>35030.88</v>
      </c>
      <c r="T79" s="9">
        <f t="shared" ref="T79:T84" si="78">G79*1.12</f>
        <v>4480</v>
      </c>
      <c r="U79" s="9">
        <f t="shared" si="73"/>
        <v>134400</v>
      </c>
      <c r="V79" s="8">
        <f t="shared" si="66"/>
        <v>37013.76</v>
      </c>
      <c r="W79" s="46"/>
      <c r="X79" s="46"/>
      <c r="Y79" s="46"/>
      <c r="Z79" s="52"/>
      <c r="AA79" s="53"/>
      <c r="AB79" s="53"/>
      <c r="AC79" s="53"/>
    </row>
    <row r="80" spans="1:29">
      <c r="A80" s="6" t="s">
        <v>179</v>
      </c>
      <c r="B80" s="6" t="s">
        <v>161</v>
      </c>
      <c r="C80" s="7">
        <v>0</v>
      </c>
      <c r="D80" s="8">
        <f t="shared" si="67"/>
        <v>0</v>
      </c>
      <c r="E80" s="8">
        <v>4046</v>
      </c>
      <c r="F80" s="9">
        <v>4000</v>
      </c>
      <c r="G80" s="10">
        <f t="shared" si="76"/>
        <v>4000</v>
      </c>
      <c r="H80" s="9">
        <f t="shared" si="63"/>
        <v>120000</v>
      </c>
      <c r="I80" s="31" t="e">
        <f t="shared" si="64"/>
        <v>#DIV/0!</v>
      </c>
      <c r="J80" s="32" t="s">
        <v>180</v>
      </c>
      <c r="K80" s="33">
        <v>0.02503809355408</v>
      </c>
      <c r="L80" s="8">
        <f t="shared" si="68"/>
        <v>3004.5712264896</v>
      </c>
      <c r="M80" s="31">
        <v>0.148952371162279</v>
      </c>
      <c r="N80" s="8">
        <f t="shared" si="69"/>
        <v>17874.2845394735</v>
      </c>
      <c r="O80" s="8">
        <v>56.76</v>
      </c>
      <c r="P80" s="7">
        <f t="shared" si="70"/>
        <v>2114.16490486258</v>
      </c>
      <c r="Q80" s="45">
        <f t="shared" si="77"/>
        <v>4240</v>
      </c>
      <c r="R80" s="9">
        <f t="shared" si="71"/>
        <v>127200</v>
      </c>
      <c r="S80" s="8">
        <f t="shared" si="72"/>
        <v>40042.56</v>
      </c>
      <c r="T80" s="9">
        <f t="shared" si="78"/>
        <v>4480</v>
      </c>
      <c r="U80" s="9">
        <f t="shared" si="73"/>
        <v>134400</v>
      </c>
      <c r="V80" s="8">
        <f t="shared" si="66"/>
        <v>42309.12</v>
      </c>
      <c r="W80" s="46"/>
      <c r="X80" s="46"/>
      <c r="Y80" s="46"/>
      <c r="Z80" s="52"/>
      <c r="AA80" s="53"/>
      <c r="AB80" s="53"/>
      <c r="AC80" s="53"/>
    </row>
    <row r="81" spans="1:29">
      <c r="A81" s="6" t="s">
        <v>181</v>
      </c>
      <c r="B81" s="6" t="s">
        <v>161</v>
      </c>
      <c r="C81" s="7">
        <v>2034</v>
      </c>
      <c r="D81" s="8">
        <f t="shared" si="67"/>
        <v>2440.8</v>
      </c>
      <c r="E81" s="8">
        <v>3045</v>
      </c>
      <c r="F81" s="9">
        <v>3200</v>
      </c>
      <c r="G81" s="10">
        <f t="shared" si="76"/>
        <v>3200</v>
      </c>
      <c r="H81" s="9">
        <f t="shared" si="63"/>
        <v>96000</v>
      </c>
      <c r="I81" s="31">
        <f t="shared" si="64"/>
        <v>0.573254670599803</v>
      </c>
      <c r="J81" s="32" t="s">
        <v>152</v>
      </c>
      <c r="K81" s="33">
        <v>0.0294149442982322</v>
      </c>
      <c r="L81" s="8">
        <f t="shared" si="68"/>
        <v>2823.83465263029</v>
      </c>
      <c r="M81" s="31">
        <v>0.113999334301829</v>
      </c>
      <c r="N81" s="8">
        <f t="shared" si="69"/>
        <v>10943.9360929756</v>
      </c>
      <c r="O81" s="8">
        <v>64.84</v>
      </c>
      <c r="P81" s="7">
        <f t="shared" si="70"/>
        <v>1480.56755089451</v>
      </c>
      <c r="Q81" s="45">
        <f t="shared" si="77"/>
        <v>3392</v>
      </c>
      <c r="R81" s="9">
        <f t="shared" si="71"/>
        <v>101760</v>
      </c>
      <c r="S81" s="8">
        <f t="shared" si="72"/>
        <v>32980.416</v>
      </c>
      <c r="T81" s="9">
        <f t="shared" si="78"/>
        <v>3584</v>
      </c>
      <c r="U81" s="9">
        <f t="shared" si="73"/>
        <v>107520</v>
      </c>
      <c r="V81" s="8">
        <f t="shared" si="66"/>
        <v>34847.232</v>
      </c>
      <c r="W81" s="46"/>
      <c r="X81" s="46"/>
      <c r="Y81" s="46"/>
      <c r="Z81" s="52"/>
      <c r="AA81" s="53"/>
      <c r="AB81" s="53"/>
      <c r="AC81" s="53"/>
    </row>
    <row r="82" spans="1:29">
      <c r="A82" s="6" t="s">
        <v>182</v>
      </c>
      <c r="B82" s="6" t="s">
        <v>161</v>
      </c>
      <c r="C82" s="7">
        <v>2683</v>
      </c>
      <c r="D82" s="8">
        <f t="shared" si="67"/>
        <v>3219.6</v>
      </c>
      <c r="E82" s="8">
        <v>2015</v>
      </c>
      <c r="F82" s="9">
        <v>3000</v>
      </c>
      <c r="G82" s="10">
        <f t="shared" si="76"/>
        <v>3000</v>
      </c>
      <c r="H82" s="9">
        <f t="shared" si="63"/>
        <v>90000</v>
      </c>
      <c r="I82" s="31">
        <f t="shared" si="64"/>
        <v>0.118151323145732</v>
      </c>
      <c r="J82" s="32" t="s">
        <v>183</v>
      </c>
      <c r="K82" s="33">
        <v>0.046420644065932</v>
      </c>
      <c r="L82" s="8">
        <f t="shared" si="68"/>
        <v>4177.85796593388</v>
      </c>
      <c r="M82" s="31">
        <v>0.114283729611923</v>
      </c>
      <c r="N82" s="8">
        <f t="shared" si="69"/>
        <v>10285.5356650731</v>
      </c>
      <c r="O82" s="8">
        <v>61.64</v>
      </c>
      <c r="P82" s="7">
        <f t="shared" si="70"/>
        <v>1460.09085009734</v>
      </c>
      <c r="Q82" s="45">
        <f t="shared" si="77"/>
        <v>3180</v>
      </c>
      <c r="R82" s="9">
        <f t="shared" si="71"/>
        <v>95400</v>
      </c>
      <c r="S82" s="8">
        <f t="shared" si="72"/>
        <v>28429.2</v>
      </c>
      <c r="T82" s="9">
        <f t="shared" si="78"/>
        <v>3360</v>
      </c>
      <c r="U82" s="9">
        <f t="shared" si="73"/>
        <v>100800</v>
      </c>
      <c r="V82" s="8">
        <f t="shared" si="66"/>
        <v>30038.4</v>
      </c>
      <c r="W82" s="46"/>
      <c r="X82" s="46"/>
      <c r="Y82" s="46"/>
      <c r="Z82" s="52"/>
      <c r="AA82" s="53"/>
      <c r="AB82" s="53"/>
      <c r="AC82" s="53"/>
    </row>
    <row r="83" spans="1:29">
      <c r="A83" s="6" t="s">
        <v>184</v>
      </c>
      <c r="B83" s="6" t="s">
        <v>161</v>
      </c>
      <c r="C83" s="7">
        <v>3593</v>
      </c>
      <c r="D83" s="8">
        <f t="shared" si="67"/>
        <v>4311.6</v>
      </c>
      <c r="E83" s="8">
        <v>4777</v>
      </c>
      <c r="F83" s="9">
        <v>4200</v>
      </c>
      <c r="G83" s="10">
        <v>4200</v>
      </c>
      <c r="H83" s="9">
        <f t="shared" si="63"/>
        <v>126000</v>
      </c>
      <c r="I83" s="31">
        <f t="shared" si="64"/>
        <v>0.168939604787086</v>
      </c>
      <c r="J83" s="32" t="s">
        <v>185</v>
      </c>
      <c r="K83" s="33">
        <v>0.0452168763521117</v>
      </c>
      <c r="L83" s="8">
        <f t="shared" si="68"/>
        <v>5697.32642036607</v>
      </c>
      <c r="M83" s="31">
        <v>0.121115577094757</v>
      </c>
      <c r="N83" s="8">
        <f t="shared" si="69"/>
        <v>15260.5627139394</v>
      </c>
      <c r="O83" s="8">
        <v>65.07</v>
      </c>
      <c r="P83" s="7">
        <f t="shared" si="70"/>
        <v>1936.37621023513</v>
      </c>
      <c r="Q83" s="45">
        <f t="shared" si="77"/>
        <v>4452</v>
      </c>
      <c r="R83" s="9">
        <f t="shared" si="71"/>
        <v>133560</v>
      </c>
      <c r="S83" s="8">
        <f t="shared" si="72"/>
        <v>41457.024</v>
      </c>
      <c r="T83" s="9">
        <f t="shared" si="78"/>
        <v>4704</v>
      </c>
      <c r="U83" s="9">
        <f t="shared" si="73"/>
        <v>141120</v>
      </c>
      <c r="V83" s="8">
        <f t="shared" si="66"/>
        <v>43803.648</v>
      </c>
      <c r="W83" s="46"/>
      <c r="X83" s="46"/>
      <c r="Y83" s="46"/>
      <c r="Z83" s="52"/>
      <c r="AA83" s="53"/>
      <c r="AB83" s="53"/>
      <c r="AC83" s="53"/>
    </row>
    <row r="84" spans="1:29">
      <c r="A84" s="6" t="s">
        <v>186</v>
      </c>
      <c r="B84" s="6" t="s">
        <v>161</v>
      </c>
      <c r="C84" s="7">
        <v>3728</v>
      </c>
      <c r="D84" s="8">
        <f t="shared" si="67"/>
        <v>4473.6</v>
      </c>
      <c r="E84" s="8">
        <v>4835</v>
      </c>
      <c r="F84" s="9">
        <v>4500</v>
      </c>
      <c r="G84" s="10">
        <f t="shared" ref="G84:G87" si="79">F84</f>
        <v>4500</v>
      </c>
      <c r="H84" s="9">
        <f t="shared" si="63"/>
        <v>135000</v>
      </c>
      <c r="I84" s="31">
        <f t="shared" si="64"/>
        <v>0.207081545064378</v>
      </c>
      <c r="J84" s="32" t="s">
        <v>187</v>
      </c>
      <c r="K84" s="33">
        <v>0.0274326554661114</v>
      </c>
      <c r="L84" s="8">
        <f t="shared" si="68"/>
        <v>3703.40848792504</v>
      </c>
      <c r="M84" s="31">
        <v>0.115208652241026</v>
      </c>
      <c r="N84" s="8">
        <f t="shared" si="69"/>
        <v>15553.1680525385</v>
      </c>
      <c r="O84" s="8">
        <v>74.95</v>
      </c>
      <c r="P84" s="7">
        <f t="shared" si="70"/>
        <v>1801.20080053369</v>
      </c>
      <c r="Q84" s="45">
        <f t="shared" si="77"/>
        <v>4770</v>
      </c>
      <c r="R84" s="9">
        <f t="shared" si="71"/>
        <v>143100</v>
      </c>
      <c r="S84" s="8">
        <f t="shared" si="72"/>
        <v>40282.65</v>
      </c>
      <c r="T84" s="9">
        <f t="shared" si="78"/>
        <v>5040</v>
      </c>
      <c r="U84" s="9">
        <f t="shared" si="73"/>
        <v>151200</v>
      </c>
      <c r="V84" s="8">
        <f t="shared" si="66"/>
        <v>42562.8</v>
      </c>
      <c r="W84" s="46"/>
      <c r="X84" s="46"/>
      <c r="Y84" s="46"/>
      <c r="Z84" s="52"/>
      <c r="AA84" s="53"/>
      <c r="AB84" s="53"/>
      <c r="AC84" s="53"/>
    </row>
    <row r="85" spans="1:29">
      <c r="A85" s="6" t="s">
        <v>188</v>
      </c>
      <c r="B85" s="6" t="s">
        <v>161</v>
      </c>
      <c r="C85" s="7">
        <v>5139</v>
      </c>
      <c r="D85" s="8">
        <f t="shared" si="67"/>
        <v>6166.8</v>
      </c>
      <c r="E85" s="8">
        <v>6264</v>
      </c>
      <c r="F85" s="9">
        <v>6400</v>
      </c>
      <c r="G85" s="10">
        <f t="shared" si="79"/>
        <v>6400</v>
      </c>
      <c r="H85" s="9">
        <f t="shared" si="63"/>
        <v>192000</v>
      </c>
      <c r="I85" s="31">
        <f t="shared" si="64"/>
        <v>0.245378478303172</v>
      </c>
      <c r="J85" s="32" t="s">
        <v>189</v>
      </c>
      <c r="K85" s="33">
        <v>0.0381737982798055</v>
      </c>
      <c r="L85" s="8">
        <f t="shared" si="68"/>
        <v>7329.36926972266</v>
      </c>
      <c r="M85" s="31">
        <v>0.106350243135502</v>
      </c>
      <c r="N85" s="8">
        <f t="shared" si="69"/>
        <v>20419.2466820164</v>
      </c>
      <c r="O85" s="8">
        <v>52.91</v>
      </c>
      <c r="P85" s="7">
        <f t="shared" si="70"/>
        <v>3628.80362880363</v>
      </c>
      <c r="Q85" s="45">
        <f>G85*1.05</f>
        <v>6720</v>
      </c>
      <c r="R85" s="9">
        <f t="shared" si="71"/>
        <v>201600</v>
      </c>
      <c r="S85" s="8">
        <f t="shared" si="72"/>
        <v>64552.32</v>
      </c>
      <c r="T85" s="9">
        <f>G85*1.1</f>
        <v>7040</v>
      </c>
      <c r="U85" s="9">
        <f t="shared" si="73"/>
        <v>211200</v>
      </c>
      <c r="V85" s="8">
        <f t="shared" si="66"/>
        <v>67626.24</v>
      </c>
      <c r="W85" s="46"/>
      <c r="X85" s="46"/>
      <c r="Y85" s="46"/>
      <c r="Z85" s="52"/>
      <c r="AA85" s="53"/>
      <c r="AB85" s="53"/>
      <c r="AC85" s="53"/>
    </row>
    <row r="86" spans="1:29">
      <c r="A86" s="6" t="s">
        <v>190</v>
      </c>
      <c r="B86" s="6" t="s">
        <v>161</v>
      </c>
      <c r="C86" s="7">
        <v>5954</v>
      </c>
      <c r="D86" s="8">
        <f t="shared" si="67"/>
        <v>7144.8</v>
      </c>
      <c r="E86" s="8">
        <v>7094</v>
      </c>
      <c r="F86" s="9">
        <v>7500</v>
      </c>
      <c r="G86" s="10">
        <v>7200</v>
      </c>
      <c r="H86" s="9">
        <f t="shared" si="63"/>
        <v>216000</v>
      </c>
      <c r="I86" s="31">
        <f t="shared" si="64"/>
        <v>0.209271078266711</v>
      </c>
      <c r="J86" s="32" t="s">
        <v>191</v>
      </c>
      <c r="K86" s="33">
        <v>0.0229398579089148</v>
      </c>
      <c r="L86" s="8">
        <f t="shared" si="68"/>
        <v>4955.0093083256</v>
      </c>
      <c r="M86" s="31">
        <v>0.105</v>
      </c>
      <c r="N86" s="8">
        <f t="shared" si="69"/>
        <v>22680</v>
      </c>
      <c r="O86" s="8">
        <v>77.68</v>
      </c>
      <c r="P86" s="7">
        <f t="shared" si="70"/>
        <v>2780.63851699279</v>
      </c>
      <c r="Q86" s="45">
        <f t="shared" ref="Q86:Q88" si="80">G86*1.04</f>
        <v>7488</v>
      </c>
      <c r="R86" s="9">
        <f t="shared" si="71"/>
        <v>224640</v>
      </c>
      <c r="S86" s="8">
        <f t="shared" si="72"/>
        <v>66897.792</v>
      </c>
      <c r="T86" s="9">
        <f t="shared" ref="T86:T88" si="81">G86*1.08</f>
        <v>7776</v>
      </c>
      <c r="U86" s="9">
        <f t="shared" si="73"/>
        <v>233280</v>
      </c>
      <c r="V86" s="8">
        <f t="shared" si="66"/>
        <v>69470.784</v>
      </c>
      <c r="W86" s="46"/>
      <c r="X86" s="46"/>
      <c r="Y86" s="46"/>
      <c r="Z86" s="52"/>
      <c r="AA86" s="53"/>
      <c r="AB86" s="53"/>
      <c r="AC86" s="53"/>
    </row>
    <row r="87" spans="1:29">
      <c r="A87" s="6" t="s">
        <v>192</v>
      </c>
      <c r="B87" s="6" t="s">
        <v>161</v>
      </c>
      <c r="C87" s="7">
        <v>6991</v>
      </c>
      <c r="D87" s="8">
        <f t="shared" si="67"/>
        <v>8389.2</v>
      </c>
      <c r="E87" s="8">
        <v>8041</v>
      </c>
      <c r="F87" s="9">
        <v>8500</v>
      </c>
      <c r="G87" s="10">
        <f t="shared" si="79"/>
        <v>8500</v>
      </c>
      <c r="H87" s="9">
        <f t="shared" si="63"/>
        <v>255000</v>
      </c>
      <c r="I87" s="31">
        <f t="shared" si="64"/>
        <v>0.215848948648262</v>
      </c>
      <c r="J87" s="32" t="s">
        <v>193</v>
      </c>
      <c r="K87" s="33">
        <v>0.051508601923877</v>
      </c>
      <c r="L87" s="8">
        <f t="shared" si="68"/>
        <v>13134.6934905886</v>
      </c>
      <c r="M87" s="31">
        <v>0.150083225067515</v>
      </c>
      <c r="N87" s="8">
        <f t="shared" si="69"/>
        <v>38271.2223922163</v>
      </c>
      <c r="O87" s="8">
        <v>72.63</v>
      </c>
      <c r="P87" s="7">
        <f t="shared" si="70"/>
        <v>3510.94589012805</v>
      </c>
      <c r="Q87" s="45">
        <f t="shared" si="80"/>
        <v>8840</v>
      </c>
      <c r="R87" s="9">
        <f t="shared" si="71"/>
        <v>265200</v>
      </c>
      <c r="S87" s="8">
        <f t="shared" si="72"/>
        <v>89107.2</v>
      </c>
      <c r="T87" s="9">
        <f t="shared" si="81"/>
        <v>9180</v>
      </c>
      <c r="U87" s="9">
        <f t="shared" si="73"/>
        <v>275400</v>
      </c>
      <c r="V87" s="8">
        <f t="shared" si="66"/>
        <v>92534.4</v>
      </c>
      <c r="W87" s="46"/>
      <c r="X87" s="46"/>
      <c r="Y87" s="46"/>
      <c r="Z87" s="52"/>
      <c r="AA87" s="53"/>
      <c r="AB87" s="53"/>
      <c r="AC87" s="53"/>
    </row>
    <row r="88" spans="1:29">
      <c r="A88" s="6" t="s">
        <v>194</v>
      </c>
      <c r="B88" s="6" t="s">
        <v>161</v>
      </c>
      <c r="C88" s="7">
        <v>7322</v>
      </c>
      <c r="D88" s="8">
        <f t="shared" si="67"/>
        <v>8786.4</v>
      </c>
      <c r="E88" s="8">
        <v>9000</v>
      </c>
      <c r="F88" s="9">
        <v>9600</v>
      </c>
      <c r="G88" s="10">
        <v>9000</v>
      </c>
      <c r="H88" s="9">
        <f t="shared" si="63"/>
        <v>270000</v>
      </c>
      <c r="I88" s="31">
        <f t="shared" si="64"/>
        <v>0.229172357279432</v>
      </c>
      <c r="J88" s="32" t="s">
        <v>195</v>
      </c>
      <c r="K88" s="33">
        <v>0.0295592060240071</v>
      </c>
      <c r="L88" s="8">
        <f t="shared" si="68"/>
        <v>7980.98562648192</v>
      </c>
      <c r="M88" s="31">
        <v>0.131613391690035</v>
      </c>
      <c r="N88" s="8">
        <f t="shared" si="69"/>
        <v>35535.6157563094</v>
      </c>
      <c r="O88" s="8">
        <v>65.29</v>
      </c>
      <c r="P88" s="7">
        <f t="shared" si="70"/>
        <v>4135.3959258692</v>
      </c>
      <c r="Q88" s="45">
        <f t="shared" si="80"/>
        <v>9360</v>
      </c>
      <c r="R88" s="9">
        <f t="shared" si="71"/>
        <v>280800</v>
      </c>
      <c r="S88" s="8">
        <f t="shared" si="72"/>
        <v>90192.96</v>
      </c>
      <c r="T88" s="9">
        <f t="shared" si="81"/>
        <v>9720</v>
      </c>
      <c r="U88" s="9">
        <f t="shared" si="73"/>
        <v>291600</v>
      </c>
      <c r="V88" s="8">
        <f t="shared" si="66"/>
        <v>93661.92</v>
      </c>
      <c r="W88" s="46"/>
      <c r="X88" s="46"/>
      <c r="Y88" s="46"/>
      <c r="Z88" s="52"/>
      <c r="AA88" s="53"/>
      <c r="AB88" s="53"/>
      <c r="AC88" s="53"/>
    </row>
    <row r="89" spans="1:29">
      <c r="A89" s="6" t="s">
        <v>196</v>
      </c>
      <c r="B89" s="6" t="s">
        <v>161</v>
      </c>
      <c r="C89" s="7">
        <v>10987</v>
      </c>
      <c r="D89" s="8">
        <f t="shared" si="67"/>
        <v>13184.4</v>
      </c>
      <c r="E89" s="8">
        <v>6827</v>
      </c>
      <c r="F89" s="9">
        <v>6500</v>
      </c>
      <c r="G89" s="10">
        <f>F89</f>
        <v>6500</v>
      </c>
      <c r="H89" s="9">
        <f t="shared" si="63"/>
        <v>195000</v>
      </c>
      <c r="I89" s="31">
        <f t="shared" si="64"/>
        <v>-0.408391735687631</v>
      </c>
      <c r="J89" s="32" t="s">
        <v>197</v>
      </c>
      <c r="K89" s="33">
        <v>0.00820926827327674</v>
      </c>
      <c r="L89" s="8">
        <f t="shared" si="68"/>
        <v>1600.80731328896</v>
      </c>
      <c r="M89" s="31">
        <v>0.075</v>
      </c>
      <c r="N89" s="8">
        <f t="shared" si="69"/>
        <v>14625</v>
      </c>
      <c r="O89" s="8">
        <v>189.16</v>
      </c>
      <c r="P89" s="7">
        <f t="shared" si="70"/>
        <v>1030.87333474307</v>
      </c>
      <c r="Q89" s="45">
        <f>G89*1.05</f>
        <v>6825</v>
      </c>
      <c r="R89" s="9">
        <f t="shared" si="71"/>
        <v>204750</v>
      </c>
      <c r="S89" s="8">
        <f t="shared" si="72"/>
        <v>50286.6</v>
      </c>
      <c r="T89" s="9">
        <f>G89*1.1</f>
        <v>7150</v>
      </c>
      <c r="U89" s="9">
        <f t="shared" si="73"/>
        <v>214500</v>
      </c>
      <c r="V89" s="8">
        <f t="shared" si="66"/>
        <v>52681.2</v>
      </c>
      <c r="W89" s="46"/>
      <c r="X89" s="46"/>
      <c r="Y89" s="46"/>
      <c r="Z89" s="52"/>
      <c r="AA89" s="53"/>
      <c r="AB89" s="53"/>
      <c r="AC89" s="53"/>
    </row>
    <row r="90" spans="1:29">
      <c r="A90" s="11" t="s">
        <v>59</v>
      </c>
      <c r="B90" s="11" t="s">
        <v>161</v>
      </c>
      <c r="C90" s="16">
        <f t="shared" ref="C90:G90" si="82">SUM(C71:C89)</f>
        <v>98592</v>
      </c>
      <c r="D90" s="16">
        <f t="shared" si="82"/>
        <v>118310.4</v>
      </c>
      <c r="E90" s="16">
        <f t="shared" si="82"/>
        <v>134672</v>
      </c>
      <c r="F90" s="16">
        <f t="shared" si="82"/>
        <v>135300</v>
      </c>
      <c r="G90" s="17">
        <f t="shared" si="82"/>
        <v>133200</v>
      </c>
      <c r="H90" s="9">
        <f t="shared" si="63"/>
        <v>3996000</v>
      </c>
      <c r="I90" s="31">
        <f t="shared" si="64"/>
        <v>0.351022395326193</v>
      </c>
      <c r="J90" s="36">
        <v>0.295078740357718</v>
      </c>
      <c r="K90" s="37"/>
      <c r="L90" s="16">
        <f t="shared" ref="L90:V90" si="83">SUM(L71:L89)</f>
        <v>267064.066945336</v>
      </c>
      <c r="M90" s="35">
        <v>0.114106108570008</v>
      </c>
      <c r="N90" s="8">
        <f t="shared" si="69"/>
        <v>455968.009845752</v>
      </c>
      <c r="O90" s="8"/>
      <c r="P90" s="12">
        <f t="shared" si="83"/>
        <v>51784.3107300455</v>
      </c>
      <c r="Q90" s="12">
        <f t="shared" si="83"/>
        <v>139076</v>
      </c>
      <c r="R90" s="12">
        <f t="shared" si="83"/>
        <v>4172280</v>
      </c>
      <c r="S90" s="12">
        <f t="shared" si="83"/>
        <v>1229858.073</v>
      </c>
      <c r="T90" s="12">
        <f t="shared" si="83"/>
        <v>144952</v>
      </c>
      <c r="U90" s="12">
        <f t="shared" si="83"/>
        <v>4348560</v>
      </c>
      <c r="V90" s="12">
        <f t="shared" si="83"/>
        <v>1282077.546</v>
      </c>
      <c r="W90" s="46"/>
      <c r="X90" s="46"/>
      <c r="Y90" s="46"/>
      <c r="Z90" s="52"/>
      <c r="AA90" s="53"/>
      <c r="AB90" s="53"/>
      <c r="AC90" s="53"/>
    </row>
    <row r="91" ht="13.5" spans="1:29">
      <c r="A91" s="60"/>
      <c r="B91" s="60"/>
      <c r="C91" s="60">
        <f t="shared" ref="C91:G91" si="84">C90+C70+C68+C50+C33+C19</f>
        <v>395736</v>
      </c>
      <c r="D91" s="60">
        <f t="shared" si="84"/>
        <v>485602.8</v>
      </c>
      <c r="E91" s="60">
        <f t="shared" si="84"/>
        <v>524621</v>
      </c>
      <c r="F91" s="60">
        <f t="shared" si="84"/>
        <v>546300</v>
      </c>
      <c r="G91" s="61">
        <f t="shared" si="84"/>
        <v>541200</v>
      </c>
      <c r="H91" s="62">
        <f t="shared" si="63"/>
        <v>16236000</v>
      </c>
      <c r="I91" s="63">
        <f t="shared" si="64"/>
        <v>0.367578385590394</v>
      </c>
      <c r="J91" s="60"/>
      <c r="K91" s="60"/>
      <c r="L91" s="60">
        <f t="shared" ref="L91:V91" si="85">L90+L70+L68+L50+L33+L19</f>
        <v>1384183.51027</v>
      </c>
      <c r="M91" s="60"/>
      <c r="N91" s="60">
        <f t="shared" si="85"/>
        <v>1916105.39600609</v>
      </c>
      <c r="O91" s="60"/>
      <c r="P91" s="64">
        <f t="shared" si="85"/>
        <v>211525.867179217</v>
      </c>
      <c r="Q91" s="64">
        <f t="shared" si="85"/>
        <v>568599</v>
      </c>
      <c r="R91" s="64">
        <f t="shared" si="85"/>
        <v>17057970</v>
      </c>
      <c r="S91" s="64">
        <f t="shared" si="85"/>
        <v>5246429.57361047</v>
      </c>
      <c r="T91" s="64">
        <f t="shared" si="85"/>
        <v>596756</v>
      </c>
      <c r="U91" s="64">
        <f t="shared" si="85"/>
        <v>17902680</v>
      </c>
      <c r="V91" s="64">
        <f t="shared" si="85"/>
        <v>5506621.65440479</v>
      </c>
      <c r="W91" s="47"/>
      <c r="X91" s="47"/>
      <c r="Y91" s="47"/>
      <c r="Z91" s="60"/>
      <c r="AA91" s="53"/>
      <c r="AB91" s="53"/>
      <c r="AC91" s="53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2017-08-15T00:49:51Z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