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<sst xmlns="http://schemas.openxmlformats.org/spreadsheetml/2006/main" count="198">
  <si>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</si>
  <si>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</si>
  <si>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</si>
  <si>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</si>
  <si>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</si>
  <si>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</si>
  <si>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</si>
  <si>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</si>
  <si>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</si>
  <si>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</si>
  <si>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</si>
  <si>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</si>
  <si>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</si>
  <si>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</si>
  <si>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</si>
  <si>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</si>
  <si>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</si>
  <si>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</si>
  <si>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</si>
  <si>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</si>
  <si>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</si>
  <si>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</si>
  <si>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</si>
  <si>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</si>
  <si>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</si>
  <si>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</si>
  <si>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</si>
  <si>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</si>
  <si>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</si>
  <si>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</si>
  <si>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大源北街药店</t>
  </si>
  <si>
    <t>东南片区</t>
  </si>
  <si>
    <t>32.39%</t>
  </si>
  <si>
    <t>农商银行洞子口支行</t>
  </si>
  <si>
    <t>500米</t>
  </si>
  <si>
    <t>步行</t>
  </si>
  <si>
    <t>1小时</t>
  </si>
  <si>
    <t>否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</si>
  <si>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</si>
  <si>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</si>
  <si>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</si>
  <si>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</si>
  <si>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</si>
  <si>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</si>
  <si>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</si>
  <si>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</si>
  <si>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</si>
  <si>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</si>
  <si>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</si>
  <si>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</si>
  <si>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</si>
  <si>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</si>
  <si>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</si>
  <si>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</si>
  <si>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</si>
  <si>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</si>
  <si>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</si>
  <si>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</si>
  <si>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</si>
  <si>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</si>
  <si>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</si>
  <si>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</si>
  <si>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</si>
  <si>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</si>
  <si>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</si>
  <si>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</si>
  <si>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</si>
  <si>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合计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</si>
  <si>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</si>
  <si>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</si>
  <si>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</si>
  <si>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</si>
  <si>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</si>
  <si>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</si>
  <si>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</si>
  <si>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</si>
  <si>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</si>
  <si>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</si>
  <si>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</si>
  <si>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</si>
  <si>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</si>
  <si>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</si>
  <si>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</si>
  <si>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</si>
  <si>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</si>
  <si>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</si>
  <si>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</si>
  <si>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</si>
  <si>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</si>
  <si>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</si>
  <si>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</si>
  <si>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</si>
  <si>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</si>
  <si>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龙泉驿区驿生路药店</t>
  </si>
  <si>
    <t>城中片区</t>
  </si>
  <si>
    <t>26.24%</t>
  </si>
  <si>
    <t>郫郫筒镇东大街药店</t>
  </si>
  <si>
    <t>31.15%</t>
  </si>
  <si>
    <t>锦江区柳翠路药店</t>
  </si>
  <si>
    <t>32.81%</t>
  </si>
  <si>
    <t>成华杉板桥南一路店</t>
  </si>
  <si>
    <t>31.72%</t>
  </si>
  <si>
    <t>崔家店路药店</t>
  </si>
  <si>
    <t>30.41%</t>
  </si>
  <si>
    <t>华油路药店</t>
  </si>
  <si>
    <t>34.75%</t>
  </si>
  <si>
    <t>通盈街药店</t>
  </si>
  <si>
    <t>32.57%</t>
  </si>
  <si>
    <t>双林路药店</t>
  </si>
  <si>
    <t>31.89%</t>
  </si>
  <si>
    <t>郫筒镇一环路东南段药店</t>
  </si>
  <si>
    <t>30.98%</t>
  </si>
  <si>
    <t>浆洗街药店</t>
  </si>
  <si>
    <t>28.38%</t>
  </si>
  <si>
    <t>人民中路店</t>
  </si>
  <si>
    <t>33.36%</t>
  </si>
  <si>
    <t>金丝街药店</t>
  </si>
  <si>
    <t>34.16%</t>
  </si>
  <si>
    <t>锦江区庆云南街药店</t>
  </si>
  <si>
    <t>28.04%</t>
  </si>
  <si>
    <t>青羊区北东街店</t>
  </si>
  <si>
    <t>32.94%</t>
  </si>
  <si>
    <t>红星店</t>
  </si>
  <si>
    <t>34.14%</t>
  </si>
  <si>
    <t>武侯区科华街药店</t>
  </si>
  <si>
    <t>26.16%</t>
  </si>
  <si>
    <t>万宇路药店</t>
  </si>
  <si>
    <t>32.25%</t>
  </si>
  <si>
    <t>华康路药店</t>
  </si>
  <si>
    <t>29.97%</t>
  </si>
  <si>
    <t>锦江区水杉街药店</t>
  </si>
  <si>
    <t>34.76%</t>
  </si>
  <si>
    <t>龙潭西路店</t>
  </si>
  <si>
    <t>31.59%</t>
  </si>
  <si>
    <t>锦江区观音桥街药店</t>
  </si>
  <si>
    <t>29.12%</t>
  </si>
  <si>
    <t>万科路药店</t>
  </si>
  <si>
    <t>30.7%</t>
  </si>
  <si>
    <t>华泰路药店</t>
  </si>
  <si>
    <t>33.39%</t>
  </si>
  <si>
    <t>锦江区榕声路店</t>
  </si>
  <si>
    <t>34.62%</t>
  </si>
  <si>
    <t>双流西航港街道锦华路一段药店</t>
  </si>
  <si>
    <t>高新天久北巷药店</t>
  </si>
  <si>
    <t>27.63%</t>
  </si>
  <si>
    <t>中和街道柳荫街药店</t>
  </si>
  <si>
    <t>32.85%</t>
  </si>
  <si>
    <t>新乐中街药店</t>
  </si>
  <si>
    <t>29.24%</t>
  </si>
  <si>
    <t>府城大道西段店</t>
  </si>
  <si>
    <t>33.45%</t>
  </si>
  <si>
    <t>民丰大道西段药店</t>
  </si>
  <si>
    <t>32.41%</t>
  </si>
  <si>
    <t>双流三强西路药店</t>
  </si>
  <si>
    <t>28.36%</t>
  </si>
  <si>
    <t>新园大道店</t>
  </si>
  <si>
    <t>33.19%</t>
  </si>
  <si>
    <t>旗舰店</t>
  </si>
  <si>
    <t>旗舰片区</t>
  </si>
  <si>
    <t>28.32%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</si>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</sst>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%"/>
    <numFmt numFmtId="177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4" applyNumberFormat="0" applyAlignment="0" applyProtection="0">
      <alignment vertical="center"/>
    </xf>
    <xf numFmtId="0" fontId="28" fillId="15" borderId="8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2" borderId="1" xfId="53" applyFont="1" applyFill="1" applyBorder="1" applyAlignment="1">
      <alignment horizontal="left"/>
    </xf>
    <xf numFmtId="177" fontId="5" fillId="2" borderId="1" xfId="53" applyNumberFormat="1" applyFont="1" applyFill="1" applyBorder="1" applyAlignment="1">
      <alignment horizontal="center"/>
    </xf>
    <xf numFmtId="177" fontId="5" fillId="2" borderId="1" xfId="53" applyNumberFormat="1" applyFont="1" applyFill="1" applyBorder="1" applyAlignment="1">
      <alignment horizontal="left"/>
    </xf>
    <xf numFmtId="0" fontId="5" fillId="2" borderId="1" xfId="50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7" fontId="6" fillId="2" borderId="1" xfId="53" applyNumberFormat="1" applyFont="1" applyFill="1" applyBorder="1" applyAlignment="1">
      <alignment horizontal="center"/>
    </xf>
    <xf numFmtId="0" fontId="6" fillId="0" borderId="1" xfId="53" applyFont="1" applyFill="1" applyBorder="1" applyAlignment="1">
      <alignment horizontal="left"/>
    </xf>
    <xf numFmtId="0" fontId="5" fillId="0" borderId="1" xfId="52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5" fillId="0" borderId="1" xfId="51" applyFont="1" applyFill="1" applyBorder="1" applyAlignment="1">
      <alignment horizontal="left"/>
    </xf>
    <xf numFmtId="0" fontId="5" fillId="2" borderId="1" xfId="51" applyFont="1" applyFill="1" applyBorder="1" applyAlignment="1">
      <alignment horizontal="left"/>
    </xf>
    <xf numFmtId="0" fontId="5" fillId="0" borderId="1" xfId="50" applyFont="1" applyFill="1" applyBorder="1" applyAlignment="1">
      <alignment horizontal="left"/>
    </xf>
    <xf numFmtId="176" fontId="5" fillId="2" borderId="1" xfId="13" applyNumberFormat="1" applyFont="1" applyFill="1" applyBorder="1" applyAlignment="1">
      <alignment horizontal="left"/>
    </xf>
    <xf numFmtId="0" fontId="5" fillId="2" borderId="1" xfId="53" applyNumberFormat="1" applyFont="1" applyFill="1" applyBorder="1" applyAlignment="1">
      <alignment horizontal="left" wrapText="1"/>
    </xf>
    <xf numFmtId="10" fontId="5" fillId="2" borderId="1" xfId="13" applyNumberFormat="1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176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left"/>
    </xf>
    <xf numFmtId="0" fontId="5" fillId="2" borderId="1" xfId="53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0" fillId="2" borderId="1" xfId="0" applyFill="1" applyBorder="1">
      <alignment vertic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7" fillId="0" borderId="1" xfId="0" applyFont="1" applyFill="1" applyBorder="1" applyAlignment="1"/>
    <xf numFmtId="177" fontId="6" fillId="2" borderId="1" xfId="53" applyNumberFormat="1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2" borderId="1" xfId="0" applyFont="1" applyFill="1" applyBorder="1" applyAlignment="1"/>
    <xf numFmtId="0" fontId="9" fillId="0" borderId="1" xfId="53" applyFont="1" applyFill="1" applyBorder="1" applyAlignment="1">
      <alignment horizontal="left"/>
    </xf>
    <xf numFmtId="176" fontId="9" fillId="0" borderId="1" xfId="13" applyNumberFormat="1" applyFont="1" applyFill="1" applyBorder="1" applyAlignment="1">
      <alignment horizontal="left"/>
    </xf>
    <xf numFmtId="177" fontId="8" fillId="0" borderId="1" xfId="0" applyNumberFormat="1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92"/>
  <sheetViews>
    <sheetView tabSelected="1" workbookViewId="0">
      <pane ySplit="2" topLeftCell="A3" activePane="bottomLeft" state="frozen"/>
      <selection/>
      <selection pane="bottomLeft" activeCell="AC4" sqref="AC4"/>
    </sheetView>
  </sheetViews>
  <sheetFormatPr defaultColWidth="9" defaultRowHeight="14.25"/>
  <cols>
    <col min="1" max="1" width="19" style="2" customWidth="1"/>
    <col min="2" max="2" width="12.25" style="2" customWidth="1"/>
    <col min="3" max="3" width="9" style="2" hidden="1" customWidth="1"/>
    <col min="4" max="4" width="7" style="2" hidden="1" customWidth="1"/>
    <col min="5" max="5" width="7.25" style="2" hidden="1" customWidth="1"/>
    <col min="6" max="6" width="7.875" style="2" hidden="1" customWidth="1"/>
    <col min="7" max="7" width="7.875" style="3" hidden="1" customWidth="1"/>
    <col min="8" max="8" width="8.625" style="2" hidden="1" customWidth="1"/>
    <col min="9" max="9" width="6.875" style="2" hidden="1" customWidth="1"/>
    <col min="10" max="10" width="8" style="2" hidden="1" customWidth="1"/>
    <col min="11" max="11" width="7.5" style="2" hidden="1" customWidth="1"/>
    <col min="12" max="12" width="7" style="2" hidden="1" customWidth="1"/>
    <col min="13" max="13" width="7.625" style="2" hidden="1" customWidth="1"/>
    <col min="14" max="14" width="8.125" style="2" hidden="1" customWidth="1"/>
    <col min="15" max="15" width="5.125" style="2" hidden="1" customWidth="1"/>
    <col min="16" max="16" width="7.875" style="2" hidden="1" customWidth="1"/>
    <col min="17" max="17" width="9" style="2" hidden="1" customWidth="1"/>
    <col min="18" max="18" width="9.25" style="2" hidden="1" customWidth="1"/>
    <col min="19" max="19" width="8.875" style="2" hidden="1" customWidth="1"/>
    <col min="20" max="20" width="8.625" style="2" hidden="1" customWidth="1"/>
    <col min="21" max="21" width="9.5" style="2" hidden="1" customWidth="1"/>
    <col min="22" max="22" width="9" style="2" hidden="1" customWidth="1"/>
    <col min="23" max="23" width="9" style="4"/>
    <col min="24" max="24" width="14" style="4" customWidth="1"/>
    <col min="25" max="25" width="15.875" style="4" customWidth="1"/>
    <col min="26" max="26" width="11.125" style="2" customWidth="1"/>
    <col min="27" max="27" width="11" customWidth="1"/>
    <col min="28" max="28" width="14.375" customWidth="1"/>
  </cols>
  <sheetData>
    <row r="1" ht="22.5" spans="1:29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3" ht="33.75" spans="1:29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6" t="s">
        <v>26</v>
      </c>
      <c r="AA3" s="6" t="s">
        <v>27</v>
      </c>
      <c r="AB3" s="6" t="s">
        <v>28</v>
      </c>
      <c r="AC3" s="6" t="s">
        <v>29</v>
      </c>
    </row>
    <row r="4" s="1" customFormat="1" ht="26" customHeight="1" spans="1:29">
      <c r="A4" s="7" t="s">
        <v>30</v>
      </c>
      <c r="B4" s="7" t="s">
        <v>31</v>
      </c>
      <c r="C4" s="8">
        <v>2517</v>
      </c>
      <c r="D4" s="9">
        <f>C4*1.2</f>
        <v>3020.4</v>
      </c>
      <c r="E4" s="9">
        <v>4165</v>
      </c>
      <c r="F4" s="10">
        <v>4100</v>
      </c>
      <c r="G4" s="10">
        <f>F4</f>
        <v>4100</v>
      </c>
      <c r="H4" s="11">
        <f>G4*30</f>
        <v>123000</v>
      </c>
      <c r="I4" s="26">
        <f>(G4-C4)/C4</f>
        <v>0.628923321414382</v>
      </c>
      <c r="J4" s="27" t="s">
        <v>32</v>
      </c>
      <c r="K4" s="28">
        <v>0.0246895351712312</v>
      </c>
      <c r="L4" s="9">
        <f>H4*K4</f>
        <v>3036.81282606144</v>
      </c>
      <c r="M4" s="26">
        <v>0.140525333971519</v>
      </c>
      <c r="N4" s="9">
        <f>M4*H4</f>
        <v>17284.6160784968</v>
      </c>
      <c r="O4" s="9">
        <v>57.33</v>
      </c>
      <c r="P4" s="8">
        <f>H4/O4</f>
        <v>2145.473574045</v>
      </c>
      <c r="Q4" s="37">
        <f>G4*1.06</f>
        <v>4346</v>
      </c>
      <c r="R4" s="11">
        <f>Q4*30</f>
        <v>130380</v>
      </c>
      <c r="S4" s="9">
        <f>R4*J4</f>
        <v>42230.082</v>
      </c>
      <c r="T4" s="11">
        <f>G4*1.12</f>
        <v>4592</v>
      </c>
      <c r="U4" s="11">
        <f>T4*30</f>
        <v>137760</v>
      </c>
      <c r="V4" s="9">
        <f>U4*J4</f>
        <v>44620.464</v>
      </c>
      <c r="W4" s="38">
        <v>1237.5</v>
      </c>
      <c r="X4" s="38" t="s">
        <v>33</v>
      </c>
      <c r="Y4" s="38" t="s">
        <v>34</v>
      </c>
      <c r="Z4" s="42" t="s">
        <v>35</v>
      </c>
      <c r="AA4" s="43" t="s">
        <v>36</v>
      </c>
      <c r="AB4" s="43" t="s">
        <v>37</v>
      </c>
      <c r="AC4" s="43"/>
    </row>
    <row r="5" spans="1:29">
      <c r="A5" s="12" t="s">
        <v>38</v>
      </c>
      <c r="B5" s="12" t="s">
        <v>39</v>
      </c>
      <c r="C5" s="13">
        <v>1931</v>
      </c>
      <c r="D5" s="14">
        <f t="shared" ref="D5:D18" si="0">C5*1.2</f>
        <v>2317.2</v>
      </c>
      <c r="E5" s="14">
        <v>3076</v>
      </c>
      <c r="F5" s="15">
        <v>2700</v>
      </c>
      <c r="G5" s="11">
        <f t="shared" ref="G5:G10" si="1">F5</f>
        <v>2700</v>
      </c>
      <c r="H5" s="15">
        <f t="shared" ref="H5:H68" si="2">G5*30</f>
        <v>81000</v>
      </c>
      <c r="I5" s="29">
        <f t="shared" ref="I5:I68" si="3">(G5-C5)/C5</f>
        <v>0.398239254272398</v>
      </c>
      <c r="J5" s="30" t="s">
        <v>40</v>
      </c>
      <c r="K5" s="31">
        <v>0.0360901988432177</v>
      </c>
      <c r="L5" s="14">
        <f t="shared" ref="L5:L19" si="4">H5*K5</f>
        <v>2923.30610630063</v>
      </c>
      <c r="M5" s="29">
        <v>0.114913849706237</v>
      </c>
      <c r="N5" s="14">
        <f t="shared" ref="N5:N19" si="5">M5*H5</f>
        <v>9308.0218262052</v>
      </c>
      <c r="O5" s="14">
        <v>68.12</v>
      </c>
      <c r="P5" s="13">
        <f t="shared" ref="P5:P19" si="6">H5/O5</f>
        <v>1189.07809747504</v>
      </c>
      <c r="Q5" s="39">
        <f t="shared" ref="Q5:Q8" si="7">G5*1.08</f>
        <v>2916</v>
      </c>
      <c r="R5" s="15">
        <f t="shared" ref="R5:R19" si="8">Q5*30</f>
        <v>87480</v>
      </c>
      <c r="S5" s="14">
        <f t="shared" ref="S5:S19" si="9">R5*J5</f>
        <v>28063.584</v>
      </c>
      <c r="T5" s="15">
        <f t="shared" ref="T5:T8" si="10">G5*1.16</f>
        <v>3132</v>
      </c>
      <c r="U5" s="15">
        <f t="shared" ref="U5:U50" si="11">T5*30</f>
        <v>93960</v>
      </c>
      <c r="V5" s="14">
        <f t="shared" ref="V5:V68" si="12">U5*J5</f>
        <v>30142.368</v>
      </c>
      <c r="W5" s="40"/>
      <c r="X5" s="40"/>
      <c r="Y5" s="40"/>
      <c r="Z5" s="44"/>
      <c r="AA5" s="45"/>
      <c r="AB5" s="45"/>
      <c r="AC5" s="45"/>
    </row>
    <row r="6" spans="1:29">
      <c r="A6" s="12" t="s">
        <v>41</v>
      </c>
      <c r="B6" s="12" t="s">
        <v>39</v>
      </c>
      <c r="C6" s="13">
        <v>2560</v>
      </c>
      <c r="D6" s="14">
        <f t="shared" si="0"/>
        <v>3072</v>
      </c>
      <c r="E6" s="14">
        <v>3195</v>
      </c>
      <c r="F6" s="15">
        <v>2900</v>
      </c>
      <c r="G6" s="11">
        <f t="shared" si="1"/>
        <v>2900</v>
      </c>
      <c r="H6" s="15">
        <f t="shared" si="2"/>
        <v>87000</v>
      </c>
      <c r="I6" s="29">
        <f t="shared" si="3"/>
        <v>0.1328125</v>
      </c>
      <c r="J6" s="30" t="s">
        <v>42</v>
      </c>
      <c r="K6" s="31">
        <v>0.0245476956119733</v>
      </c>
      <c r="L6" s="14">
        <f t="shared" si="4"/>
        <v>2135.64951824168</v>
      </c>
      <c r="M6" s="29">
        <v>0.104742459650784</v>
      </c>
      <c r="N6" s="14">
        <f t="shared" si="5"/>
        <v>9112.59398961821</v>
      </c>
      <c r="O6" s="14">
        <v>72.4</v>
      </c>
      <c r="P6" s="13">
        <f t="shared" si="6"/>
        <v>1201.65745856354</v>
      </c>
      <c r="Q6" s="39">
        <f t="shared" si="7"/>
        <v>3132</v>
      </c>
      <c r="R6" s="15">
        <f t="shared" si="8"/>
        <v>93960</v>
      </c>
      <c r="S6" s="14">
        <f t="shared" si="9"/>
        <v>30565.188</v>
      </c>
      <c r="T6" s="15">
        <f t="shared" si="10"/>
        <v>3364</v>
      </c>
      <c r="U6" s="15">
        <f t="shared" si="11"/>
        <v>100920</v>
      </c>
      <c r="V6" s="14">
        <f t="shared" si="12"/>
        <v>32829.276</v>
      </c>
      <c r="W6" s="40"/>
      <c r="X6" s="40"/>
      <c r="Y6" s="40"/>
      <c r="Z6" s="44"/>
      <c r="AA6" s="45"/>
      <c r="AB6" s="45"/>
      <c r="AC6" s="45"/>
    </row>
    <row r="7" spans="1:29">
      <c r="A7" s="12" t="s">
        <v>43</v>
      </c>
      <c r="B7" s="12" t="s">
        <v>39</v>
      </c>
      <c r="C7" s="13">
        <v>2225</v>
      </c>
      <c r="D7" s="14">
        <f t="shared" si="0"/>
        <v>2670</v>
      </c>
      <c r="E7" s="14">
        <v>3169</v>
      </c>
      <c r="F7" s="15">
        <v>3000</v>
      </c>
      <c r="G7" s="11">
        <f t="shared" si="1"/>
        <v>3000</v>
      </c>
      <c r="H7" s="15">
        <f t="shared" si="2"/>
        <v>90000</v>
      </c>
      <c r="I7" s="29">
        <f t="shared" si="3"/>
        <v>0.348314606741573</v>
      </c>
      <c r="J7" s="30" t="s">
        <v>44</v>
      </c>
      <c r="K7" s="31">
        <v>0.0391348819578521</v>
      </c>
      <c r="L7" s="14">
        <f t="shared" si="4"/>
        <v>3522.13937620669</v>
      </c>
      <c r="M7" s="29">
        <v>0.117969900497061</v>
      </c>
      <c r="N7" s="14">
        <f t="shared" si="5"/>
        <v>10617.2910447355</v>
      </c>
      <c r="O7" s="14">
        <v>80.85</v>
      </c>
      <c r="P7" s="13">
        <f t="shared" si="6"/>
        <v>1113.17254174397</v>
      </c>
      <c r="Q7" s="39">
        <f t="shared" ref="Q7:Q13" si="13">G7*1.06</f>
        <v>3180</v>
      </c>
      <c r="R7" s="15">
        <f t="shared" si="8"/>
        <v>95400</v>
      </c>
      <c r="S7" s="14">
        <f t="shared" si="9"/>
        <v>27618.3</v>
      </c>
      <c r="T7" s="15">
        <f t="shared" ref="T7:T13" si="14">G7*1.12</f>
        <v>3360</v>
      </c>
      <c r="U7" s="15">
        <f t="shared" si="11"/>
        <v>100800</v>
      </c>
      <c r="V7" s="14">
        <f t="shared" si="12"/>
        <v>29181.6</v>
      </c>
      <c r="W7" s="40"/>
      <c r="X7" s="40"/>
      <c r="Y7" s="40"/>
      <c r="Z7" s="44"/>
      <c r="AA7" s="45"/>
      <c r="AB7" s="45"/>
      <c r="AC7" s="45"/>
    </row>
    <row r="8" spans="1:29">
      <c r="A8" s="12" t="s">
        <v>45</v>
      </c>
      <c r="B8" s="12" t="s">
        <v>39</v>
      </c>
      <c r="C8" s="13">
        <v>2416</v>
      </c>
      <c r="D8" s="14">
        <f t="shared" si="0"/>
        <v>2899.2</v>
      </c>
      <c r="E8" s="14">
        <v>3076</v>
      </c>
      <c r="F8" s="15">
        <v>2700</v>
      </c>
      <c r="G8" s="11">
        <f t="shared" si="1"/>
        <v>2700</v>
      </c>
      <c r="H8" s="15">
        <f t="shared" si="2"/>
        <v>81000</v>
      </c>
      <c r="I8" s="29">
        <f t="shared" si="3"/>
        <v>0.117549668874172</v>
      </c>
      <c r="J8" s="30" t="s">
        <v>46</v>
      </c>
      <c r="K8" s="31">
        <v>0.0338393050973163</v>
      </c>
      <c r="L8" s="14">
        <f t="shared" si="4"/>
        <v>2740.98371288262</v>
      </c>
      <c r="M8" s="29">
        <v>0.101527123142525</v>
      </c>
      <c r="N8" s="14">
        <f t="shared" si="5"/>
        <v>8223.69697454453</v>
      </c>
      <c r="O8" s="14">
        <v>67.46</v>
      </c>
      <c r="P8" s="13">
        <f t="shared" si="6"/>
        <v>1200.71153276015</v>
      </c>
      <c r="Q8" s="39">
        <f t="shared" si="7"/>
        <v>2916</v>
      </c>
      <c r="R8" s="15">
        <f t="shared" si="8"/>
        <v>87480</v>
      </c>
      <c r="S8" s="14">
        <f t="shared" si="9"/>
        <v>28089.828</v>
      </c>
      <c r="T8" s="15">
        <f t="shared" si="10"/>
        <v>3132</v>
      </c>
      <c r="U8" s="15">
        <f t="shared" si="11"/>
        <v>93960</v>
      </c>
      <c r="V8" s="14">
        <f t="shared" si="12"/>
        <v>30170.556</v>
      </c>
      <c r="W8" s="40"/>
      <c r="X8" s="40"/>
      <c r="Y8" s="40"/>
      <c r="Z8" s="44"/>
      <c r="AA8" s="45"/>
      <c r="AB8" s="45"/>
      <c r="AC8" s="45"/>
    </row>
    <row r="9" spans="1:29">
      <c r="A9" s="12" t="s">
        <v>47</v>
      </c>
      <c r="B9" s="12" t="s">
        <v>39</v>
      </c>
      <c r="C9" s="13">
        <v>2004</v>
      </c>
      <c r="D9" s="14">
        <f t="shared" si="0"/>
        <v>2404.8</v>
      </c>
      <c r="E9" s="14">
        <v>3471</v>
      </c>
      <c r="F9" s="15">
        <v>3100</v>
      </c>
      <c r="G9" s="11">
        <f t="shared" si="1"/>
        <v>3100</v>
      </c>
      <c r="H9" s="15">
        <f t="shared" si="2"/>
        <v>93000</v>
      </c>
      <c r="I9" s="29">
        <f t="shared" si="3"/>
        <v>0.546906187624751</v>
      </c>
      <c r="J9" s="30" t="s">
        <v>48</v>
      </c>
      <c r="K9" s="31">
        <v>0.052336325081369</v>
      </c>
      <c r="L9" s="14">
        <f t="shared" si="4"/>
        <v>4867.27823256732</v>
      </c>
      <c r="M9" s="29">
        <v>0.114274258280442</v>
      </c>
      <c r="N9" s="14">
        <f t="shared" si="5"/>
        <v>10627.5060200811</v>
      </c>
      <c r="O9" s="14">
        <v>71.42</v>
      </c>
      <c r="P9" s="13">
        <f t="shared" si="6"/>
        <v>1302.15625875105</v>
      </c>
      <c r="Q9" s="39">
        <f t="shared" si="13"/>
        <v>3286</v>
      </c>
      <c r="R9" s="15">
        <f t="shared" si="8"/>
        <v>98580</v>
      </c>
      <c r="S9" s="14">
        <f t="shared" si="9"/>
        <v>30638.664</v>
      </c>
      <c r="T9" s="15">
        <f t="shared" si="14"/>
        <v>3472</v>
      </c>
      <c r="U9" s="15">
        <f t="shared" si="11"/>
        <v>104160</v>
      </c>
      <c r="V9" s="14">
        <f t="shared" si="12"/>
        <v>32372.928</v>
      </c>
      <c r="W9" s="40"/>
      <c r="X9" s="40"/>
      <c r="Y9" s="40"/>
      <c r="Z9" s="44"/>
      <c r="AA9" s="45"/>
      <c r="AB9" s="45"/>
      <c r="AC9" s="45"/>
    </row>
    <row r="10" spans="1:29">
      <c r="A10" s="12" t="s">
        <v>49</v>
      </c>
      <c r="B10" s="12" t="s">
        <v>39</v>
      </c>
      <c r="C10" s="13">
        <v>2457</v>
      </c>
      <c r="D10" s="14">
        <f t="shared" si="0"/>
        <v>2948.4</v>
      </c>
      <c r="E10" s="14">
        <v>3873</v>
      </c>
      <c r="F10" s="15">
        <v>3700</v>
      </c>
      <c r="G10" s="11">
        <f t="shared" si="1"/>
        <v>3700</v>
      </c>
      <c r="H10" s="15">
        <f t="shared" si="2"/>
        <v>111000</v>
      </c>
      <c r="I10" s="29">
        <f t="shared" si="3"/>
        <v>0.505901505901506</v>
      </c>
      <c r="J10" s="32">
        <v>0.34</v>
      </c>
      <c r="K10" s="31">
        <v>0.0302268900365056</v>
      </c>
      <c r="L10" s="14">
        <f t="shared" si="4"/>
        <v>3355.18479405212</v>
      </c>
      <c r="M10" s="29">
        <v>0.145684037820801</v>
      </c>
      <c r="N10" s="14">
        <f t="shared" si="5"/>
        <v>16170.9281981089</v>
      </c>
      <c r="O10" s="14">
        <v>58.59</v>
      </c>
      <c r="P10" s="13">
        <f t="shared" si="6"/>
        <v>1894.52124935996</v>
      </c>
      <c r="Q10" s="39">
        <f t="shared" si="13"/>
        <v>3922</v>
      </c>
      <c r="R10" s="15">
        <f t="shared" si="8"/>
        <v>117660</v>
      </c>
      <c r="S10" s="14">
        <f t="shared" si="9"/>
        <v>40004.4</v>
      </c>
      <c r="T10" s="15">
        <f t="shared" si="14"/>
        <v>4144</v>
      </c>
      <c r="U10" s="15">
        <f t="shared" si="11"/>
        <v>124320</v>
      </c>
      <c r="V10" s="14">
        <f t="shared" si="12"/>
        <v>42268.8</v>
      </c>
      <c r="W10" s="40"/>
      <c r="X10" s="40"/>
      <c r="Y10" s="40"/>
      <c r="Z10" s="44"/>
      <c r="AA10" s="45"/>
      <c r="AB10" s="45"/>
      <c r="AC10" s="45"/>
    </row>
    <row r="11" spans="1:29">
      <c r="A11" s="12" t="s">
        <v>50</v>
      </c>
      <c r="B11" s="12" t="s">
        <v>39</v>
      </c>
      <c r="C11" s="13">
        <v>3922</v>
      </c>
      <c r="D11" s="14">
        <f t="shared" si="0"/>
        <v>4706.4</v>
      </c>
      <c r="E11" s="14">
        <v>4103</v>
      </c>
      <c r="F11" s="15">
        <v>4800</v>
      </c>
      <c r="G11" s="11">
        <v>4500</v>
      </c>
      <c r="H11" s="15">
        <f t="shared" si="2"/>
        <v>135000</v>
      </c>
      <c r="I11" s="29">
        <f t="shared" si="3"/>
        <v>0.147373788883223</v>
      </c>
      <c r="J11" s="30" t="s">
        <v>51</v>
      </c>
      <c r="K11" s="31">
        <v>0.0285730291848982</v>
      </c>
      <c r="L11" s="14">
        <f t="shared" si="4"/>
        <v>3857.35893996126</v>
      </c>
      <c r="M11" s="29">
        <v>0.110460145474391</v>
      </c>
      <c r="N11" s="14">
        <f t="shared" si="5"/>
        <v>14912.1196390428</v>
      </c>
      <c r="O11" s="14">
        <v>69.21</v>
      </c>
      <c r="P11" s="13">
        <f t="shared" si="6"/>
        <v>1950.58517555267</v>
      </c>
      <c r="Q11" s="39">
        <f t="shared" si="13"/>
        <v>4770</v>
      </c>
      <c r="R11" s="15">
        <f t="shared" si="8"/>
        <v>143100</v>
      </c>
      <c r="S11" s="14">
        <f t="shared" si="9"/>
        <v>48768.48</v>
      </c>
      <c r="T11" s="15">
        <f t="shared" si="14"/>
        <v>5040</v>
      </c>
      <c r="U11" s="15">
        <f t="shared" si="11"/>
        <v>151200</v>
      </c>
      <c r="V11" s="14">
        <f t="shared" si="12"/>
        <v>51528.96</v>
      </c>
      <c r="W11" s="40"/>
      <c r="X11" s="40"/>
      <c r="Y11" s="40"/>
      <c r="Z11" s="44"/>
      <c r="AA11" s="45"/>
      <c r="AB11" s="45"/>
      <c r="AC11" s="45"/>
    </row>
    <row r="12" spans="1:29">
      <c r="A12" s="12" t="s">
        <v>52</v>
      </c>
      <c r="B12" s="12" t="s">
        <v>39</v>
      </c>
      <c r="C12" s="13">
        <v>3665</v>
      </c>
      <c r="D12" s="14">
        <f t="shared" si="0"/>
        <v>4398</v>
      </c>
      <c r="E12" s="14">
        <v>4095</v>
      </c>
      <c r="F12" s="15">
        <v>4300</v>
      </c>
      <c r="G12" s="11">
        <f>F12</f>
        <v>4300</v>
      </c>
      <c r="H12" s="15">
        <f t="shared" si="2"/>
        <v>129000</v>
      </c>
      <c r="I12" s="29">
        <f t="shared" si="3"/>
        <v>0.173260572987722</v>
      </c>
      <c r="J12" s="30" t="s">
        <v>53</v>
      </c>
      <c r="K12" s="31">
        <v>0.0622174942119726</v>
      </c>
      <c r="L12" s="14">
        <f t="shared" si="4"/>
        <v>8026.05675334447</v>
      </c>
      <c r="M12" s="29">
        <v>0.127658756524009</v>
      </c>
      <c r="N12" s="14">
        <f t="shared" si="5"/>
        <v>16467.9795915972</v>
      </c>
      <c r="O12" s="14">
        <v>68.89</v>
      </c>
      <c r="P12" s="13">
        <f t="shared" si="6"/>
        <v>1872.55044273479</v>
      </c>
      <c r="Q12" s="39">
        <f t="shared" si="13"/>
        <v>4558</v>
      </c>
      <c r="R12" s="15">
        <f t="shared" si="8"/>
        <v>136740</v>
      </c>
      <c r="S12" s="14">
        <f t="shared" si="9"/>
        <v>47831.652</v>
      </c>
      <c r="T12" s="15">
        <f t="shared" si="14"/>
        <v>4816</v>
      </c>
      <c r="U12" s="15">
        <f t="shared" si="11"/>
        <v>144480</v>
      </c>
      <c r="V12" s="14">
        <f t="shared" si="12"/>
        <v>50539.104</v>
      </c>
      <c r="W12" s="40"/>
      <c r="X12" s="40"/>
      <c r="Y12" s="40"/>
      <c r="Z12" s="44"/>
      <c r="AA12" s="45"/>
      <c r="AB12" s="45"/>
      <c r="AC12" s="45"/>
    </row>
    <row r="13" spans="1:29">
      <c r="A13" s="12" t="s">
        <v>54</v>
      </c>
      <c r="B13" s="12" t="s">
        <v>39</v>
      </c>
      <c r="C13" s="13">
        <v>2298</v>
      </c>
      <c r="D13" s="14">
        <f t="shared" si="0"/>
        <v>2757.6</v>
      </c>
      <c r="E13" s="14">
        <v>2384</v>
      </c>
      <c r="F13" s="15">
        <v>3100</v>
      </c>
      <c r="G13" s="11">
        <v>3100</v>
      </c>
      <c r="H13" s="15">
        <f t="shared" si="2"/>
        <v>93000</v>
      </c>
      <c r="I13" s="29">
        <f t="shared" si="3"/>
        <v>0.348999129677981</v>
      </c>
      <c r="J13" s="30" t="s">
        <v>55</v>
      </c>
      <c r="K13" s="31">
        <v>0.016993913751533</v>
      </c>
      <c r="L13" s="14">
        <f t="shared" si="4"/>
        <v>1580.43397889257</v>
      </c>
      <c r="M13" s="29">
        <v>0.112004477004338</v>
      </c>
      <c r="N13" s="14">
        <f t="shared" si="5"/>
        <v>10416.4163614034</v>
      </c>
      <c r="O13" s="14">
        <v>65.43</v>
      </c>
      <c r="P13" s="13">
        <f t="shared" si="6"/>
        <v>1421.36634571298</v>
      </c>
      <c r="Q13" s="39">
        <f t="shared" si="13"/>
        <v>3286</v>
      </c>
      <c r="R13" s="15">
        <f t="shared" si="8"/>
        <v>98580</v>
      </c>
      <c r="S13" s="14">
        <f t="shared" si="9"/>
        <v>31811.766</v>
      </c>
      <c r="T13" s="15">
        <f t="shared" si="14"/>
        <v>3472</v>
      </c>
      <c r="U13" s="15">
        <f t="shared" si="11"/>
        <v>104160</v>
      </c>
      <c r="V13" s="14">
        <f t="shared" si="12"/>
        <v>33612.432</v>
      </c>
      <c r="W13" s="40"/>
      <c r="X13" s="40"/>
      <c r="Y13" s="40"/>
      <c r="Z13" s="44"/>
      <c r="AA13" s="45"/>
      <c r="AB13" s="45"/>
      <c r="AC13" s="45"/>
    </row>
    <row r="14" spans="1:29">
      <c r="A14" s="12" t="s">
        <v>56</v>
      </c>
      <c r="B14" s="12" t="s">
        <v>39</v>
      </c>
      <c r="C14" s="13">
        <v>12722</v>
      </c>
      <c r="D14" s="14">
        <f t="shared" si="0"/>
        <v>15266.4</v>
      </c>
      <c r="E14" s="14">
        <v>14968</v>
      </c>
      <c r="F14" s="15">
        <v>15700</v>
      </c>
      <c r="G14" s="11">
        <v>15300</v>
      </c>
      <c r="H14" s="15">
        <f t="shared" si="2"/>
        <v>459000</v>
      </c>
      <c r="I14" s="29">
        <f t="shared" si="3"/>
        <v>0.202641094167584</v>
      </c>
      <c r="J14" s="30" t="s">
        <v>57</v>
      </c>
      <c r="K14" s="31">
        <v>0.187753101348689</v>
      </c>
      <c r="L14" s="14">
        <f t="shared" si="4"/>
        <v>86178.6735190483</v>
      </c>
      <c r="M14" s="29">
        <v>0.128609422040397</v>
      </c>
      <c r="N14" s="14">
        <f t="shared" si="5"/>
        <v>59031.7247165422</v>
      </c>
      <c r="O14" s="14">
        <v>80.77</v>
      </c>
      <c r="P14" s="13">
        <f t="shared" si="6"/>
        <v>5682.80302092361</v>
      </c>
      <c r="Q14" s="39">
        <f>G14*1.03</f>
        <v>15759</v>
      </c>
      <c r="R14" s="15">
        <f t="shared" si="8"/>
        <v>472770</v>
      </c>
      <c r="S14" s="14">
        <f t="shared" si="9"/>
        <v>154170.297</v>
      </c>
      <c r="T14" s="15">
        <f>G14*1.06</f>
        <v>16218</v>
      </c>
      <c r="U14" s="15">
        <f t="shared" si="11"/>
        <v>486540</v>
      </c>
      <c r="V14" s="14">
        <f t="shared" si="12"/>
        <v>158660.694</v>
      </c>
      <c r="W14" s="40"/>
      <c r="X14" s="40"/>
      <c r="Y14" s="40"/>
      <c r="Z14" s="44"/>
      <c r="AA14" s="45"/>
      <c r="AB14" s="45"/>
      <c r="AC14" s="45"/>
    </row>
    <row r="15" spans="1:29">
      <c r="A15" s="12" t="s">
        <v>58</v>
      </c>
      <c r="B15" s="12" t="s">
        <v>39</v>
      </c>
      <c r="C15" s="13">
        <v>5474</v>
      </c>
      <c r="D15" s="14">
        <f t="shared" si="0"/>
        <v>6568.8</v>
      </c>
      <c r="E15" s="14">
        <v>4321</v>
      </c>
      <c r="F15" s="15">
        <v>4800</v>
      </c>
      <c r="G15" s="11">
        <v>4800</v>
      </c>
      <c r="H15" s="15">
        <f t="shared" si="2"/>
        <v>144000</v>
      </c>
      <c r="I15" s="29">
        <f t="shared" si="3"/>
        <v>-0.123127511874315</v>
      </c>
      <c r="J15" s="30" t="s">
        <v>59</v>
      </c>
      <c r="K15" s="31">
        <v>0.0861790123939685</v>
      </c>
      <c r="L15" s="14">
        <f t="shared" si="4"/>
        <v>12409.7777847315</v>
      </c>
      <c r="M15" s="29">
        <v>0.100804842607683</v>
      </c>
      <c r="N15" s="14">
        <f t="shared" si="5"/>
        <v>14515.8973355064</v>
      </c>
      <c r="O15" s="14">
        <v>69.38</v>
      </c>
      <c r="P15" s="13">
        <f t="shared" si="6"/>
        <v>2075.52608820986</v>
      </c>
      <c r="Q15" s="39">
        <f>G15*1.06</f>
        <v>5088</v>
      </c>
      <c r="R15" s="15">
        <f t="shared" si="8"/>
        <v>152640</v>
      </c>
      <c r="S15" s="14">
        <f t="shared" si="9"/>
        <v>49760.64</v>
      </c>
      <c r="T15" s="15">
        <f>G15*1.12</f>
        <v>5376</v>
      </c>
      <c r="U15" s="15">
        <f t="shared" si="11"/>
        <v>161280</v>
      </c>
      <c r="V15" s="14">
        <f t="shared" si="12"/>
        <v>52577.28</v>
      </c>
      <c r="W15" s="40"/>
      <c r="X15" s="40"/>
      <c r="Y15" s="40"/>
      <c r="Z15" s="44"/>
      <c r="AA15" s="45"/>
      <c r="AB15" s="45"/>
      <c r="AC15" s="45"/>
    </row>
    <row r="16" spans="1:29">
      <c r="A16" s="12" t="s">
        <v>60</v>
      </c>
      <c r="B16" s="12" t="s">
        <v>39</v>
      </c>
      <c r="C16" s="13">
        <v>2346</v>
      </c>
      <c r="D16" s="14">
        <f t="shared" si="0"/>
        <v>2815.2</v>
      </c>
      <c r="E16" s="14">
        <v>2966</v>
      </c>
      <c r="F16" s="15">
        <v>3000</v>
      </c>
      <c r="G16" s="11">
        <v>3000</v>
      </c>
      <c r="H16" s="15">
        <f t="shared" si="2"/>
        <v>90000</v>
      </c>
      <c r="I16" s="29">
        <f t="shared" si="3"/>
        <v>0.278772378516624</v>
      </c>
      <c r="J16" s="30" t="s">
        <v>61</v>
      </c>
      <c r="K16" s="31">
        <v>0.0269551790700368</v>
      </c>
      <c r="L16" s="14">
        <f t="shared" si="4"/>
        <v>2425.96611630331</v>
      </c>
      <c r="M16" s="29">
        <v>0.104955661353718</v>
      </c>
      <c r="N16" s="14">
        <f t="shared" si="5"/>
        <v>9446.00952183462</v>
      </c>
      <c r="O16" s="14">
        <v>52.68</v>
      </c>
      <c r="P16" s="13">
        <f t="shared" si="6"/>
        <v>1708.42824601367</v>
      </c>
      <c r="Q16" s="39">
        <f>G16*1.06</f>
        <v>3180</v>
      </c>
      <c r="R16" s="15">
        <f t="shared" si="8"/>
        <v>95400</v>
      </c>
      <c r="S16" s="14">
        <f t="shared" si="9"/>
        <v>32903.46</v>
      </c>
      <c r="T16" s="15">
        <f>G16*1.12</f>
        <v>3360</v>
      </c>
      <c r="U16" s="15">
        <f t="shared" si="11"/>
        <v>100800</v>
      </c>
      <c r="V16" s="14">
        <f t="shared" si="12"/>
        <v>34765.92</v>
      </c>
      <c r="W16" s="40"/>
      <c r="X16" s="40"/>
      <c r="Y16" s="40"/>
      <c r="Z16" s="44"/>
      <c r="AA16" s="45"/>
      <c r="AB16" s="45"/>
      <c r="AC16" s="45"/>
    </row>
    <row r="17" spans="1:29">
      <c r="A17" s="12" t="s">
        <v>62</v>
      </c>
      <c r="B17" s="12" t="s">
        <v>39</v>
      </c>
      <c r="C17" s="13">
        <v>4420</v>
      </c>
      <c r="D17" s="14">
        <f t="shared" si="0"/>
        <v>5304</v>
      </c>
      <c r="E17" s="14">
        <v>8885</v>
      </c>
      <c r="F17" s="15">
        <v>7200</v>
      </c>
      <c r="G17" s="11">
        <v>7000</v>
      </c>
      <c r="H17" s="15">
        <f t="shared" si="2"/>
        <v>210000</v>
      </c>
      <c r="I17" s="29">
        <f t="shared" si="3"/>
        <v>0.583710407239819</v>
      </c>
      <c r="J17" s="30" t="s">
        <v>63</v>
      </c>
      <c r="K17" s="31">
        <v>0.0426262633182432</v>
      </c>
      <c r="L17" s="14">
        <f t="shared" si="4"/>
        <v>8951.51529683107</v>
      </c>
      <c r="M17" s="29">
        <v>0.147828589403328</v>
      </c>
      <c r="N17" s="14">
        <f t="shared" si="5"/>
        <v>31044.0037746989</v>
      </c>
      <c r="O17" s="14">
        <v>70.96</v>
      </c>
      <c r="P17" s="13">
        <f t="shared" si="6"/>
        <v>2959.41375422773</v>
      </c>
      <c r="Q17" s="39">
        <f>G17*1.04</f>
        <v>7280</v>
      </c>
      <c r="R17" s="15">
        <f t="shared" si="8"/>
        <v>218400</v>
      </c>
      <c r="S17" s="14">
        <f t="shared" si="9"/>
        <v>75151.44</v>
      </c>
      <c r="T17" s="15">
        <f>G17*1.08</f>
        <v>7560</v>
      </c>
      <c r="U17" s="15">
        <f t="shared" si="11"/>
        <v>226800</v>
      </c>
      <c r="V17" s="14">
        <f t="shared" si="12"/>
        <v>78041.88</v>
      </c>
      <c r="W17" s="40"/>
      <c r="X17" s="40"/>
      <c r="Y17" s="40"/>
      <c r="Z17" s="44"/>
      <c r="AA17" s="45"/>
      <c r="AB17" s="45"/>
      <c r="AC17" s="45"/>
    </row>
    <row r="18" spans="1:29">
      <c r="A18" s="12" t="s">
        <v>64</v>
      </c>
      <c r="B18" s="12" t="s">
        <v>39</v>
      </c>
      <c r="C18" s="13">
        <v>7854</v>
      </c>
      <c r="D18" s="14">
        <f t="shared" si="0"/>
        <v>9424.8</v>
      </c>
      <c r="E18" s="14">
        <v>10424</v>
      </c>
      <c r="F18" s="15">
        <v>9800</v>
      </c>
      <c r="G18" s="11">
        <v>9800</v>
      </c>
      <c r="H18" s="15">
        <f t="shared" si="2"/>
        <v>294000</v>
      </c>
      <c r="I18" s="29">
        <f t="shared" si="3"/>
        <v>0.24777183600713</v>
      </c>
      <c r="J18" s="30" t="s">
        <v>65</v>
      </c>
      <c r="K18" s="31">
        <v>0.0213783206279392</v>
      </c>
      <c r="L18" s="14">
        <f t="shared" si="4"/>
        <v>6285.22626461412</v>
      </c>
      <c r="M18" s="29">
        <v>0.105</v>
      </c>
      <c r="N18" s="14">
        <f t="shared" si="5"/>
        <v>30870</v>
      </c>
      <c r="O18" s="14">
        <v>87.61</v>
      </c>
      <c r="P18" s="13">
        <f t="shared" si="6"/>
        <v>3355.78130350417</v>
      </c>
      <c r="Q18" s="39">
        <f>G18*1.04</f>
        <v>10192</v>
      </c>
      <c r="R18" s="15">
        <f t="shared" si="8"/>
        <v>305760</v>
      </c>
      <c r="S18" s="14">
        <f t="shared" si="9"/>
        <v>87630.816</v>
      </c>
      <c r="T18" s="15">
        <f>G18*1.08</f>
        <v>10584</v>
      </c>
      <c r="U18" s="15">
        <f t="shared" si="11"/>
        <v>317520</v>
      </c>
      <c r="V18" s="14">
        <f t="shared" si="12"/>
        <v>91001.232</v>
      </c>
      <c r="W18" s="40"/>
      <c r="X18" s="40"/>
      <c r="Y18" s="40"/>
      <c r="Z18" s="44"/>
      <c r="AA18" s="45"/>
      <c r="AB18" s="45"/>
      <c r="AC18" s="45"/>
    </row>
    <row r="19" spans="1:29">
      <c r="A19" s="12" t="s">
        <v>66</v>
      </c>
      <c r="B19" s="12" t="s">
        <v>39</v>
      </c>
      <c r="C19" s="13"/>
      <c r="D19" s="14"/>
      <c r="E19" s="14">
        <v>2503</v>
      </c>
      <c r="F19" s="15">
        <v>2400</v>
      </c>
      <c r="G19" s="11">
        <v>2500</v>
      </c>
      <c r="H19" s="15">
        <f t="shared" si="2"/>
        <v>75000</v>
      </c>
      <c r="I19" s="29" t="e">
        <f t="shared" si="3"/>
        <v>#DIV/0!</v>
      </c>
      <c r="J19" s="32">
        <v>0.3237</v>
      </c>
      <c r="K19" s="31">
        <v>0.0465319963092891</v>
      </c>
      <c r="L19" s="14">
        <f t="shared" si="4"/>
        <v>3489.89972319668</v>
      </c>
      <c r="M19" s="29">
        <v>0.138538791552903</v>
      </c>
      <c r="N19" s="14">
        <f t="shared" si="5"/>
        <v>10390.4093664677</v>
      </c>
      <c r="O19" s="14">
        <v>57.02</v>
      </c>
      <c r="P19" s="13">
        <f t="shared" si="6"/>
        <v>1315.32795510347</v>
      </c>
      <c r="Q19" s="39">
        <f t="shared" ref="Q19:Q22" si="15">G19*1.08</f>
        <v>2700</v>
      </c>
      <c r="R19" s="15">
        <f t="shared" si="8"/>
        <v>81000</v>
      </c>
      <c r="S19" s="14">
        <f t="shared" si="9"/>
        <v>26219.7</v>
      </c>
      <c r="T19" s="15">
        <f t="shared" ref="T19:T22" si="16">G19*1.16</f>
        <v>2900</v>
      </c>
      <c r="U19" s="15">
        <f t="shared" si="11"/>
        <v>87000</v>
      </c>
      <c r="V19" s="14">
        <f t="shared" si="12"/>
        <v>28161.9</v>
      </c>
      <c r="W19" s="40"/>
      <c r="X19" s="40"/>
      <c r="Y19" s="40"/>
      <c r="Z19" s="44"/>
      <c r="AA19" s="45"/>
      <c r="AB19" s="45"/>
      <c r="AC19" s="45"/>
    </row>
    <row r="20" spans="1:29">
      <c r="A20" s="16" t="s">
        <v>67</v>
      </c>
      <c r="B20" s="16" t="s">
        <v>39</v>
      </c>
      <c r="C20" s="17">
        <f t="shared" ref="C20:G20" si="17">SUM(C5:C19)</f>
        <v>56294</v>
      </c>
      <c r="D20" s="17">
        <f t="shared" si="17"/>
        <v>67552.8</v>
      </c>
      <c r="E20" s="17">
        <f t="shared" si="17"/>
        <v>74509</v>
      </c>
      <c r="F20" s="17">
        <f t="shared" si="17"/>
        <v>73200</v>
      </c>
      <c r="G20" s="18">
        <f t="shared" si="17"/>
        <v>72400</v>
      </c>
      <c r="H20" s="19">
        <f t="shared" si="2"/>
        <v>2172000</v>
      </c>
      <c r="I20" s="33">
        <f t="shared" si="3"/>
        <v>0.286105091128717</v>
      </c>
      <c r="J20" s="34">
        <v>0.323689696064424</v>
      </c>
      <c r="K20" s="35"/>
      <c r="L20" s="17">
        <f t="shared" ref="L20:T20" si="18">SUM(L5:L19)</f>
        <v>152749.450117174</v>
      </c>
      <c r="M20" s="33"/>
      <c r="N20" s="17">
        <f t="shared" si="18"/>
        <v>261154.598360387</v>
      </c>
      <c r="O20" s="36"/>
      <c r="P20" s="17">
        <f t="shared" si="18"/>
        <v>30243.0794706367</v>
      </c>
      <c r="Q20" s="17">
        <f t="shared" si="18"/>
        <v>76165</v>
      </c>
      <c r="R20" s="17">
        <f t="shared" si="18"/>
        <v>2284950</v>
      </c>
      <c r="S20" s="17">
        <f t="shared" si="18"/>
        <v>739228.215</v>
      </c>
      <c r="T20" s="17">
        <f t="shared" si="18"/>
        <v>79930</v>
      </c>
      <c r="U20" s="19">
        <f t="shared" si="11"/>
        <v>2397900</v>
      </c>
      <c r="V20" s="36">
        <f t="shared" si="12"/>
        <v>776175.522192882</v>
      </c>
      <c r="W20" s="41"/>
      <c r="X20" s="41"/>
      <c r="Y20" s="41"/>
      <c r="Z20" s="46"/>
      <c r="AA20" s="45"/>
      <c r="AB20" s="45"/>
      <c r="AC20" s="45"/>
    </row>
    <row r="21" spans="1:29">
      <c r="A21" s="12" t="s">
        <v>68</v>
      </c>
      <c r="B21" s="12" t="s">
        <v>69</v>
      </c>
      <c r="C21" s="13">
        <v>1643</v>
      </c>
      <c r="D21" s="14">
        <f t="shared" ref="D21:D33" si="19">C21*1.2</f>
        <v>1971.6</v>
      </c>
      <c r="E21" s="14">
        <v>1863</v>
      </c>
      <c r="F21" s="20">
        <v>2200</v>
      </c>
      <c r="G21" s="11">
        <f t="shared" ref="G21:G27" si="20">F21</f>
        <v>2200</v>
      </c>
      <c r="H21" s="15">
        <f t="shared" si="2"/>
        <v>66000</v>
      </c>
      <c r="I21" s="29">
        <f t="shared" si="3"/>
        <v>0.339013998782715</v>
      </c>
      <c r="J21" s="30" t="s">
        <v>70</v>
      </c>
      <c r="K21" s="31">
        <v>0.0202953795262292</v>
      </c>
      <c r="L21" s="14">
        <f t="shared" ref="L21:L33" si="21">H21*K21</f>
        <v>1339.49504873113</v>
      </c>
      <c r="M21" s="29">
        <v>0.14283724749308</v>
      </c>
      <c r="N21" s="14">
        <f t="shared" ref="N21:N33" si="22">M21*H21</f>
        <v>9427.25833454328</v>
      </c>
      <c r="O21" s="14">
        <v>66.38</v>
      </c>
      <c r="P21" s="13">
        <f t="shared" ref="P21:P33" si="23">H21/O21</f>
        <v>994.275384151853</v>
      </c>
      <c r="Q21" s="39">
        <f t="shared" si="15"/>
        <v>2376</v>
      </c>
      <c r="R21" s="15">
        <f t="shared" ref="R21:R50" si="24">Q21*30</f>
        <v>71280</v>
      </c>
      <c r="S21" s="14">
        <f t="shared" ref="S21:S50" si="25">R21*J21</f>
        <v>24955.128</v>
      </c>
      <c r="T21" s="15">
        <f t="shared" si="16"/>
        <v>2552</v>
      </c>
      <c r="U21" s="15">
        <f t="shared" si="11"/>
        <v>76560</v>
      </c>
      <c r="V21" s="14">
        <f t="shared" si="12"/>
        <v>26803.656</v>
      </c>
      <c r="W21" s="40"/>
      <c r="X21" s="40"/>
      <c r="Y21" s="40"/>
      <c r="Z21" s="44"/>
      <c r="AA21" s="45"/>
      <c r="AB21" s="45"/>
      <c r="AC21" s="45"/>
    </row>
    <row r="22" spans="1:29">
      <c r="A22" s="12" t="s">
        <v>71</v>
      </c>
      <c r="B22" s="12" t="s">
        <v>69</v>
      </c>
      <c r="C22" s="13">
        <v>2253</v>
      </c>
      <c r="D22" s="14">
        <f t="shared" si="19"/>
        <v>2703.6</v>
      </c>
      <c r="E22" s="14">
        <v>2529</v>
      </c>
      <c r="F22" s="20">
        <v>3000</v>
      </c>
      <c r="G22" s="11">
        <v>2800</v>
      </c>
      <c r="H22" s="15">
        <f t="shared" si="2"/>
        <v>84000</v>
      </c>
      <c r="I22" s="29">
        <f t="shared" si="3"/>
        <v>0.242787394584998</v>
      </c>
      <c r="J22" s="30" t="s">
        <v>72</v>
      </c>
      <c r="K22" s="31">
        <v>0.0444415513329711</v>
      </c>
      <c r="L22" s="14">
        <f t="shared" si="21"/>
        <v>3733.09031196957</v>
      </c>
      <c r="M22" s="29">
        <v>0.09</v>
      </c>
      <c r="N22" s="14">
        <f t="shared" si="22"/>
        <v>7560</v>
      </c>
      <c r="O22" s="14">
        <v>62.32</v>
      </c>
      <c r="P22" s="13">
        <f t="shared" si="23"/>
        <v>1347.88189987163</v>
      </c>
      <c r="Q22" s="39">
        <f t="shared" si="15"/>
        <v>3024</v>
      </c>
      <c r="R22" s="15">
        <f t="shared" si="24"/>
        <v>90720</v>
      </c>
      <c r="S22" s="14">
        <f t="shared" si="25"/>
        <v>30046.464</v>
      </c>
      <c r="T22" s="15">
        <f t="shared" si="16"/>
        <v>3248</v>
      </c>
      <c r="U22" s="15">
        <f t="shared" si="11"/>
        <v>97440</v>
      </c>
      <c r="V22" s="14">
        <f t="shared" si="12"/>
        <v>32272.128</v>
      </c>
      <c r="W22" s="40"/>
      <c r="X22" s="40"/>
      <c r="Y22" s="40"/>
      <c r="Z22" s="44"/>
      <c r="AA22" s="45"/>
      <c r="AB22" s="45"/>
      <c r="AC22" s="45"/>
    </row>
    <row r="23" spans="1:29">
      <c r="A23" s="12" t="s">
        <v>73</v>
      </c>
      <c r="B23" s="12" t="s">
        <v>69</v>
      </c>
      <c r="C23" s="13">
        <v>2568</v>
      </c>
      <c r="D23" s="14">
        <f t="shared" si="19"/>
        <v>3081.6</v>
      </c>
      <c r="E23" s="14">
        <v>3877</v>
      </c>
      <c r="F23" s="20">
        <v>3600</v>
      </c>
      <c r="G23" s="11">
        <v>3800</v>
      </c>
      <c r="H23" s="15">
        <f t="shared" si="2"/>
        <v>114000</v>
      </c>
      <c r="I23" s="29">
        <f t="shared" si="3"/>
        <v>0.479750778816199</v>
      </c>
      <c r="J23" s="30" t="s">
        <v>74</v>
      </c>
      <c r="K23" s="31">
        <v>0.0238565235552609</v>
      </c>
      <c r="L23" s="14">
        <f t="shared" si="21"/>
        <v>2719.64368529974</v>
      </c>
      <c r="M23" s="29">
        <v>0.11</v>
      </c>
      <c r="N23" s="14">
        <f t="shared" si="22"/>
        <v>12540</v>
      </c>
      <c r="O23" s="14">
        <v>76.41</v>
      </c>
      <c r="P23" s="13">
        <f t="shared" si="23"/>
        <v>1491.95131527287</v>
      </c>
      <c r="Q23" s="39">
        <f t="shared" ref="Q23:Q29" si="26">G23*1.06</f>
        <v>4028</v>
      </c>
      <c r="R23" s="15">
        <f t="shared" si="24"/>
        <v>120840</v>
      </c>
      <c r="S23" s="14">
        <f t="shared" si="25"/>
        <v>34910.676</v>
      </c>
      <c r="T23" s="15">
        <f t="shared" ref="T23:T29" si="27">G23*1.12</f>
        <v>4256</v>
      </c>
      <c r="U23" s="15">
        <f t="shared" si="11"/>
        <v>127680</v>
      </c>
      <c r="V23" s="14">
        <f t="shared" si="12"/>
        <v>36886.752</v>
      </c>
      <c r="W23" s="40"/>
      <c r="X23" s="40"/>
      <c r="Y23" s="40"/>
      <c r="Z23" s="44"/>
      <c r="AA23" s="45"/>
      <c r="AB23" s="45"/>
      <c r="AC23" s="45"/>
    </row>
    <row r="24" spans="1:29">
      <c r="A24" s="12" t="s">
        <v>75</v>
      </c>
      <c r="B24" s="12" t="s">
        <v>69</v>
      </c>
      <c r="C24" s="13">
        <v>2300</v>
      </c>
      <c r="D24" s="14">
        <f t="shared" si="19"/>
        <v>2760</v>
      </c>
      <c r="E24" s="14">
        <v>3254</v>
      </c>
      <c r="F24" s="20">
        <v>3300</v>
      </c>
      <c r="G24" s="11">
        <f t="shared" si="20"/>
        <v>3300</v>
      </c>
      <c r="H24" s="15">
        <f t="shared" si="2"/>
        <v>99000</v>
      </c>
      <c r="I24" s="29">
        <f t="shared" si="3"/>
        <v>0.434782608695652</v>
      </c>
      <c r="J24" s="30" t="s">
        <v>76</v>
      </c>
      <c r="K24" s="31">
        <v>0.0259261171608995</v>
      </c>
      <c r="L24" s="14">
        <f t="shared" si="21"/>
        <v>2566.68559892905</v>
      </c>
      <c r="M24" s="29">
        <v>0.108147110354157</v>
      </c>
      <c r="N24" s="14">
        <f t="shared" si="22"/>
        <v>10706.5639250615</v>
      </c>
      <c r="O24" s="14">
        <v>74.09</v>
      </c>
      <c r="P24" s="13">
        <f t="shared" si="23"/>
        <v>1336.21271426643</v>
      </c>
      <c r="Q24" s="39">
        <f t="shared" si="26"/>
        <v>3498</v>
      </c>
      <c r="R24" s="15">
        <f t="shared" si="24"/>
        <v>104940</v>
      </c>
      <c r="S24" s="14">
        <f t="shared" si="25"/>
        <v>29635.056</v>
      </c>
      <c r="T24" s="15">
        <f t="shared" si="27"/>
        <v>3696</v>
      </c>
      <c r="U24" s="15">
        <f t="shared" si="11"/>
        <v>110880</v>
      </c>
      <c r="V24" s="14">
        <f t="shared" si="12"/>
        <v>31312.512</v>
      </c>
      <c r="W24" s="40"/>
      <c r="X24" s="40"/>
      <c r="Y24" s="40"/>
      <c r="Z24" s="44"/>
      <c r="AA24" s="45"/>
      <c r="AB24" s="45"/>
      <c r="AC24" s="45"/>
    </row>
    <row r="25" spans="1:29">
      <c r="A25" s="12" t="s">
        <v>77</v>
      </c>
      <c r="B25" s="12" t="s">
        <v>69</v>
      </c>
      <c r="C25" s="13">
        <v>2864</v>
      </c>
      <c r="D25" s="14">
        <f t="shared" si="19"/>
        <v>3436.8</v>
      </c>
      <c r="E25" s="14">
        <v>3163</v>
      </c>
      <c r="F25" s="20">
        <v>3600</v>
      </c>
      <c r="G25" s="11">
        <v>3600</v>
      </c>
      <c r="H25" s="15">
        <f t="shared" si="2"/>
        <v>108000</v>
      </c>
      <c r="I25" s="29">
        <f t="shared" si="3"/>
        <v>0.256983240223464</v>
      </c>
      <c r="J25" s="30" t="s">
        <v>46</v>
      </c>
      <c r="K25" s="31">
        <v>0.0239102659057155</v>
      </c>
      <c r="L25" s="14">
        <f t="shared" si="21"/>
        <v>2582.30871781727</v>
      </c>
      <c r="M25" s="29">
        <v>0.127561810928993</v>
      </c>
      <c r="N25" s="14">
        <f t="shared" si="22"/>
        <v>13776.6755803312</v>
      </c>
      <c r="O25" s="14">
        <v>76.22</v>
      </c>
      <c r="P25" s="13">
        <f t="shared" si="23"/>
        <v>1416.95093151404</v>
      </c>
      <c r="Q25" s="39">
        <f t="shared" si="26"/>
        <v>3816</v>
      </c>
      <c r="R25" s="15">
        <f t="shared" si="24"/>
        <v>114480</v>
      </c>
      <c r="S25" s="14">
        <f t="shared" si="25"/>
        <v>36759.528</v>
      </c>
      <c r="T25" s="15">
        <f t="shared" si="27"/>
        <v>4032</v>
      </c>
      <c r="U25" s="15">
        <f t="shared" si="11"/>
        <v>120960</v>
      </c>
      <c r="V25" s="14">
        <f t="shared" si="12"/>
        <v>38840.256</v>
      </c>
      <c r="W25" s="40"/>
      <c r="X25" s="40"/>
      <c r="Y25" s="40"/>
      <c r="Z25" s="44"/>
      <c r="AA25" s="45"/>
      <c r="AB25" s="45"/>
      <c r="AC25" s="45"/>
    </row>
    <row r="26" spans="1:29">
      <c r="A26" s="12" t="s">
        <v>78</v>
      </c>
      <c r="B26" s="12" t="s">
        <v>69</v>
      </c>
      <c r="C26" s="13">
        <v>2738</v>
      </c>
      <c r="D26" s="14">
        <f t="shared" si="19"/>
        <v>3285.6</v>
      </c>
      <c r="E26" s="14">
        <v>5136</v>
      </c>
      <c r="F26" s="20">
        <v>4600</v>
      </c>
      <c r="G26" s="11">
        <f t="shared" si="20"/>
        <v>4600</v>
      </c>
      <c r="H26" s="15">
        <f t="shared" si="2"/>
        <v>138000</v>
      </c>
      <c r="I26" s="29">
        <f t="shared" si="3"/>
        <v>0.680058436815194</v>
      </c>
      <c r="J26" s="30" t="s">
        <v>79</v>
      </c>
      <c r="K26" s="31">
        <v>0.030368801359697</v>
      </c>
      <c r="L26" s="14">
        <f t="shared" si="21"/>
        <v>4190.89458763819</v>
      </c>
      <c r="M26" s="29">
        <v>0.105</v>
      </c>
      <c r="N26" s="14">
        <f t="shared" si="22"/>
        <v>14490</v>
      </c>
      <c r="O26" s="14">
        <v>79.31</v>
      </c>
      <c r="P26" s="13">
        <f t="shared" si="23"/>
        <v>1740.00756525028</v>
      </c>
      <c r="Q26" s="39">
        <f t="shared" si="26"/>
        <v>4876</v>
      </c>
      <c r="R26" s="15">
        <f t="shared" si="24"/>
        <v>146280</v>
      </c>
      <c r="S26" s="14">
        <f t="shared" si="25"/>
        <v>44542.26</v>
      </c>
      <c r="T26" s="15">
        <f t="shared" si="27"/>
        <v>5152</v>
      </c>
      <c r="U26" s="15">
        <f t="shared" si="11"/>
        <v>154560</v>
      </c>
      <c r="V26" s="14">
        <f t="shared" si="12"/>
        <v>47063.52</v>
      </c>
      <c r="W26" s="40"/>
      <c r="X26" s="40"/>
      <c r="Y26" s="40"/>
      <c r="Z26" s="44"/>
      <c r="AA26" s="45"/>
      <c r="AB26" s="45"/>
      <c r="AC26" s="45"/>
    </row>
    <row r="27" spans="1:29">
      <c r="A27" s="12" t="s">
        <v>80</v>
      </c>
      <c r="B27" s="12" t="s">
        <v>69</v>
      </c>
      <c r="C27" s="13">
        <v>2456</v>
      </c>
      <c r="D27" s="14">
        <f t="shared" si="19"/>
        <v>2947.2</v>
      </c>
      <c r="E27" s="14">
        <v>2278</v>
      </c>
      <c r="F27" s="20">
        <v>3000</v>
      </c>
      <c r="G27" s="11">
        <f t="shared" si="20"/>
        <v>3000</v>
      </c>
      <c r="H27" s="15">
        <f t="shared" si="2"/>
        <v>90000</v>
      </c>
      <c r="I27" s="29">
        <f t="shared" si="3"/>
        <v>0.221498371335505</v>
      </c>
      <c r="J27" s="30" t="s">
        <v>81</v>
      </c>
      <c r="K27" s="31">
        <v>0.0320862927958466</v>
      </c>
      <c r="L27" s="14">
        <f t="shared" si="21"/>
        <v>2887.76635162619</v>
      </c>
      <c r="M27" s="29">
        <v>0.128457346358592</v>
      </c>
      <c r="N27" s="14">
        <f t="shared" si="22"/>
        <v>11561.1611722733</v>
      </c>
      <c r="O27" s="14">
        <v>63.14</v>
      </c>
      <c r="P27" s="13">
        <f t="shared" si="23"/>
        <v>1425.40386442825</v>
      </c>
      <c r="Q27" s="39">
        <f t="shared" si="26"/>
        <v>3180</v>
      </c>
      <c r="R27" s="15">
        <f t="shared" si="24"/>
        <v>95400</v>
      </c>
      <c r="S27" s="14">
        <f t="shared" si="25"/>
        <v>32445.54</v>
      </c>
      <c r="T27" s="15">
        <f t="shared" si="27"/>
        <v>3360</v>
      </c>
      <c r="U27" s="15">
        <f t="shared" si="11"/>
        <v>100800</v>
      </c>
      <c r="V27" s="14">
        <f t="shared" si="12"/>
        <v>34282.08</v>
      </c>
      <c r="W27" s="40"/>
      <c r="X27" s="40"/>
      <c r="Y27" s="40"/>
      <c r="Z27" s="44"/>
      <c r="AA27" s="45"/>
      <c r="AB27" s="45"/>
      <c r="AC27" s="45"/>
    </row>
    <row r="28" spans="1:29">
      <c r="A28" s="12" t="s">
        <v>82</v>
      </c>
      <c r="B28" s="12" t="s">
        <v>69</v>
      </c>
      <c r="C28" s="13">
        <v>3548</v>
      </c>
      <c r="D28" s="14">
        <f t="shared" si="19"/>
        <v>4257.6</v>
      </c>
      <c r="E28" s="14">
        <v>4414</v>
      </c>
      <c r="F28" s="20">
        <v>5000</v>
      </c>
      <c r="G28" s="11">
        <v>4800</v>
      </c>
      <c r="H28" s="15">
        <f t="shared" si="2"/>
        <v>144000</v>
      </c>
      <c r="I28" s="29">
        <f t="shared" si="3"/>
        <v>0.352874859075536</v>
      </c>
      <c r="J28" s="30" t="s">
        <v>72</v>
      </c>
      <c r="K28" s="31">
        <v>0.0596477714873894</v>
      </c>
      <c r="L28" s="14">
        <f t="shared" si="21"/>
        <v>8589.27909418407</v>
      </c>
      <c r="M28" s="29">
        <v>0.115182406683579</v>
      </c>
      <c r="N28" s="14">
        <f t="shared" si="22"/>
        <v>16586.2665624354</v>
      </c>
      <c r="O28" s="14">
        <v>60.38</v>
      </c>
      <c r="P28" s="13">
        <f t="shared" si="23"/>
        <v>2384.89566081484</v>
      </c>
      <c r="Q28" s="39">
        <f t="shared" si="26"/>
        <v>5088</v>
      </c>
      <c r="R28" s="15">
        <f t="shared" si="24"/>
        <v>152640</v>
      </c>
      <c r="S28" s="14">
        <f t="shared" si="25"/>
        <v>50554.368</v>
      </c>
      <c r="T28" s="15">
        <f t="shared" si="27"/>
        <v>5376</v>
      </c>
      <c r="U28" s="15">
        <f t="shared" si="11"/>
        <v>161280</v>
      </c>
      <c r="V28" s="14">
        <f t="shared" si="12"/>
        <v>53415.936</v>
      </c>
      <c r="W28" s="40"/>
      <c r="X28" s="40"/>
      <c r="Y28" s="40"/>
      <c r="Z28" s="44"/>
      <c r="AA28" s="45"/>
      <c r="AB28" s="45"/>
      <c r="AC28" s="45"/>
    </row>
    <row r="29" spans="1:29">
      <c r="A29" s="12" t="s">
        <v>83</v>
      </c>
      <c r="B29" s="12" t="s">
        <v>69</v>
      </c>
      <c r="C29" s="13">
        <v>3512</v>
      </c>
      <c r="D29" s="14">
        <f t="shared" si="19"/>
        <v>4214.4</v>
      </c>
      <c r="E29" s="14">
        <v>4967</v>
      </c>
      <c r="F29" s="20">
        <v>4700</v>
      </c>
      <c r="G29" s="11">
        <f t="shared" ref="G29:G33" si="28">F29</f>
        <v>4700</v>
      </c>
      <c r="H29" s="15">
        <f t="shared" si="2"/>
        <v>141000</v>
      </c>
      <c r="I29" s="29">
        <f t="shared" si="3"/>
        <v>0.338268792710706</v>
      </c>
      <c r="J29" s="30" t="s">
        <v>84</v>
      </c>
      <c r="K29" s="31">
        <v>0.179569278894096</v>
      </c>
      <c r="L29" s="14">
        <f t="shared" si="21"/>
        <v>25319.2683240675</v>
      </c>
      <c r="M29" s="29">
        <v>0.127655901997156</v>
      </c>
      <c r="N29" s="14">
        <f t="shared" si="22"/>
        <v>17999.482181599</v>
      </c>
      <c r="O29" s="14">
        <v>87.88</v>
      </c>
      <c r="P29" s="13">
        <f t="shared" si="23"/>
        <v>1604.46062812927</v>
      </c>
      <c r="Q29" s="39">
        <f t="shared" si="26"/>
        <v>4982</v>
      </c>
      <c r="R29" s="15">
        <f t="shared" si="24"/>
        <v>149460</v>
      </c>
      <c r="S29" s="14">
        <f t="shared" si="25"/>
        <v>49755.234</v>
      </c>
      <c r="T29" s="15">
        <f t="shared" si="27"/>
        <v>5264</v>
      </c>
      <c r="U29" s="15">
        <f t="shared" si="11"/>
        <v>157920</v>
      </c>
      <c r="V29" s="14">
        <f t="shared" si="12"/>
        <v>52571.568</v>
      </c>
      <c r="W29" s="40"/>
      <c r="X29" s="40"/>
      <c r="Y29" s="40"/>
      <c r="Z29" s="44"/>
      <c r="AA29" s="45"/>
      <c r="AB29" s="45"/>
      <c r="AC29" s="45"/>
    </row>
    <row r="30" spans="1:29">
      <c r="A30" s="12" t="s">
        <v>85</v>
      </c>
      <c r="B30" s="12" t="s">
        <v>69</v>
      </c>
      <c r="C30" s="13">
        <v>4029</v>
      </c>
      <c r="D30" s="14">
        <f t="shared" si="19"/>
        <v>4834.8</v>
      </c>
      <c r="E30" s="14">
        <v>5514</v>
      </c>
      <c r="F30" s="20">
        <v>6700</v>
      </c>
      <c r="G30" s="11">
        <v>6500</v>
      </c>
      <c r="H30" s="15">
        <f t="shared" si="2"/>
        <v>195000</v>
      </c>
      <c r="I30" s="29">
        <f t="shared" si="3"/>
        <v>0.613303549267808</v>
      </c>
      <c r="J30" s="30" t="s">
        <v>86</v>
      </c>
      <c r="K30" s="31">
        <v>0.0364564927750326</v>
      </c>
      <c r="L30" s="14">
        <f t="shared" si="21"/>
        <v>7109.01609113136</v>
      </c>
      <c r="M30" s="29">
        <v>0.161224279315918</v>
      </c>
      <c r="N30" s="14">
        <f t="shared" si="22"/>
        <v>31438.734466604</v>
      </c>
      <c r="O30" s="14">
        <v>64.09</v>
      </c>
      <c r="P30" s="13">
        <f t="shared" si="23"/>
        <v>3042.59634888438</v>
      </c>
      <c r="Q30" s="39">
        <f t="shared" ref="Q30:Q33" si="29">G30*1.05</f>
        <v>6825</v>
      </c>
      <c r="R30" s="15">
        <f t="shared" si="24"/>
        <v>204750</v>
      </c>
      <c r="S30" s="14">
        <f t="shared" si="25"/>
        <v>69553.575</v>
      </c>
      <c r="T30" s="15">
        <f t="shared" ref="T30:T33" si="30">G30*1.1</f>
        <v>7150</v>
      </c>
      <c r="U30" s="15">
        <f t="shared" si="11"/>
        <v>214500</v>
      </c>
      <c r="V30" s="14">
        <f t="shared" si="12"/>
        <v>72865.65</v>
      </c>
      <c r="W30" s="40"/>
      <c r="X30" s="40"/>
      <c r="Y30" s="40"/>
      <c r="Z30" s="44"/>
      <c r="AA30" s="45"/>
      <c r="AB30" s="45"/>
      <c r="AC30" s="45"/>
    </row>
    <row r="31" spans="1:29">
      <c r="A31" s="12" t="s">
        <v>87</v>
      </c>
      <c r="B31" s="12" t="s">
        <v>69</v>
      </c>
      <c r="C31" s="13">
        <v>4656</v>
      </c>
      <c r="D31" s="14">
        <f t="shared" si="19"/>
        <v>5587.2</v>
      </c>
      <c r="E31" s="14">
        <v>5290</v>
      </c>
      <c r="F31" s="20">
        <v>6100</v>
      </c>
      <c r="G31" s="11">
        <v>6000</v>
      </c>
      <c r="H31" s="15">
        <f t="shared" si="2"/>
        <v>180000</v>
      </c>
      <c r="I31" s="29">
        <f t="shared" si="3"/>
        <v>0.288659793814433</v>
      </c>
      <c r="J31" s="30" t="s">
        <v>88</v>
      </c>
      <c r="K31" s="31">
        <v>0.0395623608309917</v>
      </c>
      <c r="L31" s="14">
        <f t="shared" si="21"/>
        <v>7121.22494957851</v>
      </c>
      <c r="M31" s="29">
        <v>0.12326431235448</v>
      </c>
      <c r="N31" s="14">
        <f t="shared" si="22"/>
        <v>22187.5762238064</v>
      </c>
      <c r="O31" s="14">
        <v>69.67</v>
      </c>
      <c r="P31" s="13">
        <f t="shared" si="23"/>
        <v>2583.60843978757</v>
      </c>
      <c r="Q31" s="39">
        <f t="shared" si="29"/>
        <v>6300</v>
      </c>
      <c r="R31" s="15">
        <f t="shared" si="24"/>
        <v>189000</v>
      </c>
      <c r="S31" s="14">
        <f t="shared" si="25"/>
        <v>60763.5</v>
      </c>
      <c r="T31" s="15">
        <f t="shared" si="30"/>
        <v>6600</v>
      </c>
      <c r="U31" s="15">
        <f t="shared" si="11"/>
        <v>198000</v>
      </c>
      <c r="V31" s="14">
        <f t="shared" si="12"/>
        <v>63657</v>
      </c>
      <c r="W31" s="40"/>
      <c r="X31" s="40"/>
      <c r="Y31" s="40"/>
      <c r="Z31" s="44"/>
      <c r="AA31" s="45"/>
      <c r="AB31" s="45"/>
      <c r="AC31" s="45"/>
    </row>
    <row r="32" spans="1:29">
      <c r="A32" s="12" t="s">
        <v>89</v>
      </c>
      <c r="B32" s="12" t="s">
        <v>69</v>
      </c>
      <c r="C32" s="13">
        <v>4655</v>
      </c>
      <c r="D32" s="14">
        <f t="shared" si="19"/>
        <v>5586</v>
      </c>
      <c r="E32" s="14">
        <v>6824</v>
      </c>
      <c r="F32" s="20">
        <v>6500</v>
      </c>
      <c r="G32" s="11">
        <f t="shared" si="28"/>
        <v>6500</v>
      </c>
      <c r="H32" s="15">
        <f t="shared" si="2"/>
        <v>195000</v>
      </c>
      <c r="I32" s="29">
        <f t="shared" si="3"/>
        <v>0.396348012889366</v>
      </c>
      <c r="J32" s="30" t="s">
        <v>90</v>
      </c>
      <c r="K32" s="31">
        <v>0.0535684597826557</v>
      </c>
      <c r="L32" s="14">
        <f t="shared" si="21"/>
        <v>10445.8496576179</v>
      </c>
      <c r="M32" s="29">
        <v>0.132452831733558</v>
      </c>
      <c r="N32" s="14">
        <f t="shared" si="22"/>
        <v>25828.3021880438</v>
      </c>
      <c r="O32" s="14">
        <v>58.14</v>
      </c>
      <c r="P32" s="13">
        <f t="shared" si="23"/>
        <v>3353.97316821465</v>
      </c>
      <c r="Q32" s="39">
        <f t="shared" si="29"/>
        <v>6825</v>
      </c>
      <c r="R32" s="15">
        <f t="shared" si="24"/>
        <v>204750</v>
      </c>
      <c r="S32" s="14">
        <f t="shared" si="25"/>
        <v>67854.15</v>
      </c>
      <c r="T32" s="15">
        <f t="shared" si="30"/>
        <v>7150</v>
      </c>
      <c r="U32" s="15">
        <f t="shared" si="11"/>
        <v>214500</v>
      </c>
      <c r="V32" s="14">
        <f t="shared" si="12"/>
        <v>71085.3</v>
      </c>
      <c r="W32" s="40"/>
      <c r="X32" s="40"/>
      <c r="Y32" s="40"/>
      <c r="Z32" s="44"/>
      <c r="AA32" s="45"/>
      <c r="AB32" s="45"/>
      <c r="AC32" s="45"/>
    </row>
    <row r="33" spans="1:29">
      <c r="A33" s="12" t="s">
        <v>91</v>
      </c>
      <c r="B33" s="12" t="s">
        <v>69</v>
      </c>
      <c r="C33" s="13">
        <v>3533</v>
      </c>
      <c r="D33" s="14">
        <f t="shared" si="19"/>
        <v>4239.6</v>
      </c>
      <c r="E33" s="14">
        <v>5498</v>
      </c>
      <c r="F33" s="20">
        <v>5300</v>
      </c>
      <c r="G33" s="11">
        <f t="shared" si="28"/>
        <v>5300</v>
      </c>
      <c r="H33" s="15">
        <f t="shared" si="2"/>
        <v>159000</v>
      </c>
      <c r="I33" s="29">
        <f t="shared" si="3"/>
        <v>0.500141522785168</v>
      </c>
      <c r="J33" s="30" t="s">
        <v>92</v>
      </c>
      <c r="K33" s="31">
        <v>0.0606257277346756</v>
      </c>
      <c r="L33" s="14">
        <f t="shared" si="21"/>
        <v>9639.49070981342</v>
      </c>
      <c r="M33" s="29">
        <v>0.196</v>
      </c>
      <c r="N33" s="14">
        <f t="shared" si="22"/>
        <v>31164</v>
      </c>
      <c r="O33" s="14">
        <v>94.65</v>
      </c>
      <c r="P33" s="13">
        <f t="shared" si="23"/>
        <v>1679.87321711569</v>
      </c>
      <c r="Q33" s="39">
        <f t="shared" si="29"/>
        <v>5565</v>
      </c>
      <c r="R33" s="15">
        <f t="shared" si="24"/>
        <v>166950</v>
      </c>
      <c r="S33" s="14">
        <f t="shared" si="25"/>
        <v>53390.61</v>
      </c>
      <c r="T33" s="15">
        <f t="shared" si="30"/>
        <v>5830</v>
      </c>
      <c r="U33" s="15">
        <f t="shared" si="11"/>
        <v>174900</v>
      </c>
      <c r="V33" s="14">
        <f t="shared" si="12"/>
        <v>55933.02</v>
      </c>
      <c r="W33" s="40"/>
      <c r="X33" s="40"/>
      <c r="Y33" s="40"/>
      <c r="Z33" s="44"/>
      <c r="AA33" s="45"/>
      <c r="AB33" s="45"/>
      <c r="AC33" s="45"/>
    </row>
    <row r="34" spans="1:29">
      <c r="A34" s="16" t="s">
        <v>67</v>
      </c>
      <c r="B34" s="16" t="s">
        <v>69</v>
      </c>
      <c r="C34" s="21">
        <f t="shared" ref="C34:G34" si="31">SUM(C21:C33)</f>
        <v>40755</v>
      </c>
      <c r="D34" s="21">
        <f t="shared" si="31"/>
        <v>48906</v>
      </c>
      <c r="E34" s="21">
        <f t="shared" si="31"/>
        <v>54607</v>
      </c>
      <c r="F34" s="21">
        <f t="shared" si="31"/>
        <v>57600</v>
      </c>
      <c r="G34" s="22">
        <f t="shared" si="31"/>
        <v>57100</v>
      </c>
      <c r="H34" s="15">
        <f t="shared" si="2"/>
        <v>1713000</v>
      </c>
      <c r="I34" s="29">
        <f t="shared" si="3"/>
        <v>0.401055085265612</v>
      </c>
      <c r="J34" s="34">
        <v>0.32325924493675</v>
      </c>
      <c r="K34" s="35"/>
      <c r="L34" s="21">
        <f t="shared" ref="L34:Q34" si="32">SUM(L21:L33)</f>
        <v>88244.0131284039</v>
      </c>
      <c r="M34" s="29"/>
      <c r="N34" s="21">
        <f t="shared" si="32"/>
        <v>225266.020634698</v>
      </c>
      <c r="O34" s="14"/>
      <c r="P34" s="17">
        <f t="shared" si="32"/>
        <v>24402.0911377018</v>
      </c>
      <c r="Q34" s="17">
        <f t="shared" si="32"/>
        <v>60383</v>
      </c>
      <c r="R34" s="15">
        <f t="shared" si="24"/>
        <v>1811490</v>
      </c>
      <c r="S34" s="14">
        <f t="shared" si="25"/>
        <v>585580.889610473</v>
      </c>
      <c r="T34" s="19">
        <v>64424</v>
      </c>
      <c r="U34" s="15">
        <f t="shared" si="11"/>
        <v>1932720</v>
      </c>
      <c r="V34" s="14">
        <f t="shared" si="12"/>
        <v>624769.607874156</v>
      </c>
      <c r="W34" s="40"/>
      <c r="X34" s="40"/>
      <c r="Y34" s="40"/>
      <c r="Z34" s="44"/>
      <c r="AA34" s="45"/>
      <c r="AB34" s="45"/>
      <c r="AC34" s="45"/>
    </row>
    <row r="35" spans="1:29">
      <c r="A35" s="12" t="s">
        <v>93</v>
      </c>
      <c r="B35" s="12" t="s">
        <v>94</v>
      </c>
      <c r="C35" s="13">
        <v>1706</v>
      </c>
      <c r="D35" s="14">
        <f t="shared" ref="D35:D50" si="33">C35*1.2</f>
        <v>2047.2</v>
      </c>
      <c r="E35" s="14">
        <v>2985</v>
      </c>
      <c r="F35" s="23">
        <v>3200</v>
      </c>
      <c r="G35" s="24">
        <v>3000</v>
      </c>
      <c r="H35" s="15">
        <f t="shared" si="2"/>
        <v>90000</v>
      </c>
      <c r="I35" s="29">
        <f t="shared" si="3"/>
        <v>0.758499413833529</v>
      </c>
      <c r="J35" s="30" t="s">
        <v>95</v>
      </c>
      <c r="K35" s="31">
        <v>0.0447174664123659</v>
      </c>
      <c r="L35" s="14">
        <f t="shared" ref="L35:L50" si="34">H35*K35</f>
        <v>4024.57197711293</v>
      </c>
      <c r="M35" s="29">
        <v>0.139852673575331</v>
      </c>
      <c r="N35" s="14">
        <f t="shared" ref="N35:N50" si="35">M35*H35</f>
        <v>12586.7406217798</v>
      </c>
      <c r="O35" s="14">
        <v>92.21</v>
      </c>
      <c r="P35" s="13">
        <f t="shared" ref="P35:P50" si="36">H35/O35</f>
        <v>976.032968224705</v>
      </c>
      <c r="Q35" s="39">
        <f t="shared" ref="Q35:Q38" si="37">G35*1.06</f>
        <v>3180</v>
      </c>
      <c r="R35" s="15">
        <f t="shared" si="24"/>
        <v>95400</v>
      </c>
      <c r="S35" s="14">
        <f t="shared" si="25"/>
        <v>25032.96</v>
      </c>
      <c r="T35" s="15">
        <f t="shared" ref="T35:T38" si="38">G35*1.12</f>
        <v>3360</v>
      </c>
      <c r="U35" s="15">
        <f t="shared" si="11"/>
        <v>100800</v>
      </c>
      <c r="V35" s="14">
        <f t="shared" si="12"/>
        <v>26449.92</v>
      </c>
      <c r="W35" s="40"/>
      <c r="X35" s="40"/>
      <c r="Y35" s="40"/>
      <c r="Z35" s="44"/>
      <c r="AA35" s="45"/>
      <c r="AB35" s="45"/>
      <c r="AC35" s="45"/>
    </row>
    <row r="36" spans="1:29">
      <c r="A36" s="12" t="s">
        <v>96</v>
      </c>
      <c r="B36" s="12" t="s">
        <v>94</v>
      </c>
      <c r="C36" s="13">
        <v>1589</v>
      </c>
      <c r="D36" s="14">
        <f t="shared" si="33"/>
        <v>1906.8</v>
      </c>
      <c r="E36" s="14">
        <v>5010</v>
      </c>
      <c r="F36" s="23">
        <v>4200</v>
      </c>
      <c r="G36" s="24">
        <f t="shared" ref="G36:G38" si="39">F36</f>
        <v>4200</v>
      </c>
      <c r="H36" s="15">
        <f t="shared" si="2"/>
        <v>126000</v>
      </c>
      <c r="I36" s="29">
        <f t="shared" si="3"/>
        <v>1.6431718061674</v>
      </c>
      <c r="J36" s="30" t="s">
        <v>97</v>
      </c>
      <c r="K36" s="31">
        <v>0.0286568567911747</v>
      </c>
      <c r="L36" s="14">
        <f t="shared" si="34"/>
        <v>3610.76395568801</v>
      </c>
      <c r="M36" s="29">
        <v>0.134758714679236</v>
      </c>
      <c r="N36" s="14">
        <f t="shared" si="35"/>
        <v>16979.5980495837</v>
      </c>
      <c r="O36" s="14">
        <v>68.24</v>
      </c>
      <c r="P36" s="13">
        <f t="shared" si="36"/>
        <v>1846.42438452521</v>
      </c>
      <c r="Q36" s="39">
        <f t="shared" si="37"/>
        <v>4452</v>
      </c>
      <c r="R36" s="15">
        <f t="shared" si="24"/>
        <v>133560</v>
      </c>
      <c r="S36" s="14">
        <f t="shared" si="25"/>
        <v>41603.94</v>
      </c>
      <c r="T36" s="15">
        <f t="shared" si="38"/>
        <v>4704</v>
      </c>
      <c r="U36" s="15">
        <f t="shared" si="11"/>
        <v>141120</v>
      </c>
      <c r="V36" s="14">
        <f t="shared" si="12"/>
        <v>43958.88</v>
      </c>
      <c r="W36" s="40"/>
      <c r="X36" s="40"/>
      <c r="Y36" s="40"/>
      <c r="Z36" s="44"/>
      <c r="AA36" s="45"/>
      <c r="AB36" s="45"/>
      <c r="AC36" s="45"/>
    </row>
    <row r="37" spans="1:29">
      <c r="A37" s="12" t="s">
        <v>98</v>
      </c>
      <c r="B37" s="12" t="s">
        <v>94</v>
      </c>
      <c r="C37" s="13">
        <v>2540</v>
      </c>
      <c r="D37" s="14">
        <f t="shared" si="33"/>
        <v>3048</v>
      </c>
      <c r="E37" s="14">
        <v>2400</v>
      </c>
      <c r="F37" s="23">
        <v>3000</v>
      </c>
      <c r="G37" s="24">
        <f t="shared" si="39"/>
        <v>3000</v>
      </c>
      <c r="H37" s="15">
        <f t="shared" si="2"/>
        <v>90000</v>
      </c>
      <c r="I37" s="29">
        <f t="shared" si="3"/>
        <v>0.181102362204724</v>
      </c>
      <c r="J37" s="30" t="s">
        <v>99</v>
      </c>
      <c r="K37" s="31">
        <v>0.0359066093525625</v>
      </c>
      <c r="L37" s="14">
        <f t="shared" si="34"/>
        <v>3231.59484173062</v>
      </c>
      <c r="M37" s="29">
        <v>0.11513891219939</v>
      </c>
      <c r="N37" s="14">
        <f t="shared" si="35"/>
        <v>10362.5020979451</v>
      </c>
      <c r="O37" s="14">
        <v>60.62</v>
      </c>
      <c r="P37" s="13">
        <f t="shared" si="36"/>
        <v>1484.65852853844</v>
      </c>
      <c r="Q37" s="39">
        <f t="shared" si="37"/>
        <v>3180</v>
      </c>
      <c r="R37" s="15">
        <f t="shared" si="24"/>
        <v>95400</v>
      </c>
      <c r="S37" s="14">
        <f t="shared" si="25"/>
        <v>31300.74</v>
      </c>
      <c r="T37" s="15">
        <f t="shared" si="38"/>
        <v>3360</v>
      </c>
      <c r="U37" s="15">
        <f t="shared" si="11"/>
        <v>100800</v>
      </c>
      <c r="V37" s="14">
        <f t="shared" si="12"/>
        <v>33072.48</v>
      </c>
      <c r="W37" s="40"/>
      <c r="X37" s="40"/>
      <c r="Y37" s="40"/>
      <c r="Z37" s="44"/>
      <c r="AA37" s="45"/>
      <c r="AB37" s="45"/>
      <c r="AC37" s="45"/>
    </row>
    <row r="38" spans="1:29">
      <c r="A38" s="12" t="s">
        <v>100</v>
      </c>
      <c r="B38" s="12" t="s">
        <v>94</v>
      </c>
      <c r="C38" s="13">
        <v>4317</v>
      </c>
      <c r="D38" s="14">
        <f t="shared" si="33"/>
        <v>5180.4</v>
      </c>
      <c r="E38" s="14">
        <v>4641</v>
      </c>
      <c r="F38" s="23">
        <v>4600</v>
      </c>
      <c r="G38" s="24">
        <f t="shared" si="39"/>
        <v>4600</v>
      </c>
      <c r="H38" s="15">
        <f t="shared" si="2"/>
        <v>138000</v>
      </c>
      <c r="I38" s="29">
        <f t="shared" si="3"/>
        <v>0.0655547834144082</v>
      </c>
      <c r="J38" s="30" t="s">
        <v>101</v>
      </c>
      <c r="K38" s="31">
        <v>0.0290682857510796</v>
      </c>
      <c r="L38" s="14">
        <f t="shared" si="34"/>
        <v>4011.42343364898</v>
      </c>
      <c r="M38" s="29">
        <v>0.123158869287059</v>
      </c>
      <c r="N38" s="14">
        <f t="shared" si="35"/>
        <v>16995.9239616141</v>
      </c>
      <c r="O38" s="14">
        <v>65.99</v>
      </c>
      <c r="P38" s="13">
        <f t="shared" si="36"/>
        <v>2091.22594332475</v>
      </c>
      <c r="Q38" s="39">
        <f t="shared" si="37"/>
        <v>4876</v>
      </c>
      <c r="R38" s="15">
        <f t="shared" si="24"/>
        <v>146280</v>
      </c>
      <c r="S38" s="14">
        <f t="shared" si="25"/>
        <v>46400.016</v>
      </c>
      <c r="T38" s="15">
        <f t="shared" si="38"/>
        <v>5152</v>
      </c>
      <c r="U38" s="15">
        <f t="shared" si="11"/>
        <v>154560</v>
      </c>
      <c r="V38" s="14">
        <f t="shared" si="12"/>
        <v>49026.432</v>
      </c>
      <c r="W38" s="40"/>
      <c r="X38" s="40"/>
      <c r="Y38" s="40"/>
      <c r="Z38" s="44"/>
      <c r="AA38" s="45"/>
      <c r="AB38" s="45"/>
      <c r="AC38" s="45"/>
    </row>
    <row r="39" spans="1:29">
      <c r="A39" s="12" t="s">
        <v>102</v>
      </c>
      <c r="B39" s="12" t="s">
        <v>94</v>
      </c>
      <c r="C39" s="13">
        <v>5253</v>
      </c>
      <c r="D39" s="14">
        <f t="shared" si="33"/>
        <v>6303.6</v>
      </c>
      <c r="E39" s="14">
        <v>4909</v>
      </c>
      <c r="F39" s="23">
        <v>5500</v>
      </c>
      <c r="G39" s="24">
        <v>5300</v>
      </c>
      <c r="H39" s="15">
        <f t="shared" si="2"/>
        <v>159000</v>
      </c>
      <c r="I39" s="29">
        <f t="shared" si="3"/>
        <v>0.00894726822767942</v>
      </c>
      <c r="J39" s="30" t="s">
        <v>103</v>
      </c>
      <c r="K39" s="31">
        <v>0.0387674460032332</v>
      </c>
      <c r="L39" s="14">
        <f t="shared" si="34"/>
        <v>6164.02391451408</v>
      </c>
      <c r="M39" s="29">
        <v>0.115082163228962</v>
      </c>
      <c r="N39" s="14">
        <f t="shared" si="35"/>
        <v>18298.063953405</v>
      </c>
      <c r="O39" s="14">
        <v>54.07</v>
      </c>
      <c r="P39" s="13">
        <f t="shared" si="36"/>
        <v>2940.63251340854</v>
      </c>
      <c r="Q39" s="39">
        <f t="shared" ref="Q39:Q41" si="40">G39*1.05</f>
        <v>5565</v>
      </c>
      <c r="R39" s="15">
        <f t="shared" si="24"/>
        <v>166950</v>
      </c>
      <c r="S39" s="14">
        <f t="shared" si="25"/>
        <v>50769.495</v>
      </c>
      <c r="T39" s="15">
        <f t="shared" ref="T39:T41" si="41">G39*1.1</f>
        <v>5830</v>
      </c>
      <c r="U39" s="15">
        <f t="shared" si="11"/>
        <v>174900</v>
      </c>
      <c r="V39" s="14">
        <f t="shared" si="12"/>
        <v>53187.09</v>
      </c>
      <c r="W39" s="40"/>
      <c r="X39" s="40"/>
      <c r="Y39" s="40"/>
      <c r="Z39" s="44"/>
      <c r="AA39" s="45"/>
      <c r="AB39" s="45"/>
      <c r="AC39" s="45"/>
    </row>
    <row r="40" spans="1:29">
      <c r="A40" s="12" t="s">
        <v>104</v>
      </c>
      <c r="B40" s="12" t="s">
        <v>94</v>
      </c>
      <c r="C40" s="13">
        <v>4838</v>
      </c>
      <c r="D40" s="14">
        <f t="shared" si="33"/>
        <v>5805.6</v>
      </c>
      <c r="E40" s="14">
        <v>5184</v>
      </c>
      <c r="F40" s="23">
        <v>5100</v>
      </c>
      <c r="G40" s="24">
        <f t="shared" ref="G40:G42" si="42">F40</f>
        <v>5100</v>
      </c>
      <c r="H40" s="15">
        <f t="shared" si="2"/>
        <v>153000</v>
      </c>
      <c r="I40" s="29">
        <f t="shared" si="3"/>
        <v>0.0541546093427036</v>
      </c>
      <c r="J40" s="30" t="s">
        <v>105</v>
      </c>
      <c r="K40" s="31">
        <v>0.03119150034329</v>
      </c>
      <c r="L40" s="14">
        <f t="shared" si="34"/>
        <v>4772.29955252337</v>
      </c>
      <c r="M40" s="29">
        <v>0.130299070367338</v>
      </c>
      <c r="N40" s="14">
        <f t="shared" si="35"/>
        <v>19935.7577662027</v>
      </c>
      <c r="O40" s="14">
        <v>51.9</v>
      </c>
      <c r="P40" s="13">
        <f t="shared" si="36"/>
        <v>2947.97687861272</v>
      </c>
      <c r="Q40" s="39">
        <f t="shared" si="40"/>
        <v>5355</v>
      </c>
      <c r="R40" s="15">
        <f t="shared" si="24"/>
        <v>160650</v>
      </c>
      <c r="S40" s="14">
        <f t="shared" si="25"/>
        <v>55825.875</v>
      </c>
      <c r="T40" s="15">
        <f t="shared" si="41"/>
        <v>5610</v>
      </c>
      <c r="U40" s="15">
        <f t="shared" si="11"/>
        <v>168300</v>
      </c>
      <c r="V40" s="14">
        <f t="shared" si="12"/>
        <v>58484.25</v>
      </c>
      <c r="W40" s="40"/>
      <c r="X40" s="40"/>
      <c r="Y40" s="40"/>
      <c r="Z40" s="44"/>
      <c r="AA40" s="45"/>
      <c r="AB40" s="45"/>
      <c r="AC40" s="45"/>
    </row>
    <row r="41" spans="1:29">
      <c r="A41" s="12" t="s">
        <v>106</v>
      </c>
      <c r="B41" s="12" t="s">
        <v>94</v>
      </c>
      <c r="C41" s="13">
        <v>4773</v>
      </c>
      <c r="D41" s="14">
        <f t="shared" si="33"/>
        <v>5727.6</v>
      </c>
      <c r="E41" s="14">
        <v>7235</v>
      </c>
      <c r="F41" s="23">
        <v>6600</v>
      </c>
      <c r="G41" s="24">
        <f t="shared" si="42"/>
        <v>6600</v>
      </c>
      <c r="H41" s="15">
        <f t="shared" si="2"/>
        <v>198000</v>
      </c>
      <c r="I41" s="29">
        <f t="shared" si="3"/>
        <v>0.382778126964173</v>
      </c>
      <c r="J41" s="30" t="s">
        <v>107</v>
      </c>
      <c r="K41" s="31">
        <v>0.0449573126835295</v>
      </c>
      <c r="L41" s="14">
        <f t="shared" si="34"/>
        <v>8901.54791133884</v>
      </c>
      <c r="M41" s="29">
        <v>0.112452419907599</v>
      </c>
      <c r="N41" s="14">
        <f t="shared" si="35"/>
        <v>22265.5791417046</v>
      </c>
      <c r="O41" s="14">
        <v>73.19</v>
      </c>
      <c r="P41" s="13">
        <f t="shared" si="36"/>
        <v>2705.28760759667</v>
      </c>
      <c r="Q41" s="39">
        <f t="shared" si="40"/>
        <v>6930</v>
      </c>
      <c r="R41" s="15">
        <f t="shared" si="24"/>
        <v>207900</v>
      </c>
      <c r="S41" s="14">
        <f t="shared" si="25"/>
        <v>67713.03</v>
      </c>
      <c r="T41" s="15">
        <f t="shared" si="41"/>
        <v>7260</v>
      </c>
      <c r="U41" s="15">
        <f t="shared" si="11"/>
        <v>217800</v>
      </c>
      <c r="V41" s="14">
        <f t="shared" si="12"/>
        <v>70937.46</v>
      </c>
      <c r="W41" s="40"/>
      <c r="X41" s="40"/>
      <c r="Y41" s="40"/>
      <c r="Z41" s="44"/>
      <c r="AA41" s="45"/>
      <c r="AB41" s="45"/>
      <c r="AC41" s="45"/>
    </row>
    <row r="42" spans="1:29">
      <c r="A42" s="12" t="s">
        <v>108</v>
      </c>
      <c r="B42" s="12" t="s">
        <v>94</v>
      </c>
      <c r="C42" s="13">
        <v>6782</v>
      </c>
      <c r="D42" s="14">
        <f t="shared" si="33"/>
        <v>8138.4</v>
      </c>
      <c r="E42" s="14">
        <v>7417</v>
      </c>
      <c r="F42" s="23">
        <v>7600</v>
      </c>
      <c r="G42" s="24">
        <f t="shared" si="42"/>
        <v>7600</v>
      </c>
      <c r="H42" s="15">
        <f t="shared" si="2"/>
        <v>228000</v>
      </c>
      <c r="I42" s="29">
        <f t="shared" si="3"/>
        <v>0.120613388381009</v>
      </c>
      <c r="J42" s="30" t="s">
        <v>109</v>
      </c>
      <c r="K42" s="31">
        <v>0.0860521182234877</v>
      </c>
      <c r="L42" s="14">
        <f t="shared" si="34"/>
        <v>19619.8829549552</v>
      </c>
      <c r="M42" s="29">
        <v>0.15</v>
      </c>
      <c r="N42" s="14">
        <f t="shared" si="35"/>
        <v>34200</v>
      </c>
      <c r="O42" s="14">
        <v>76.56</v>
      </c>
      <c r="P42" s="13">
        <f t="shared" si="36"/>
        <v>2978.05642633229</v>
      </c>
      <c r="Q42" s="39">
        <f>G42*1.04</f>
        <v>7904</v>
      </c>
      <c r="R42" s="15">
        <f t="shared" si="24"/>
        <v>237120</v>
      </c>
      <c r="S42" s="14">
        <f t="shared" si="25"/>
        <v>75617.568</v>
      </c>
      <c r="T42" s="15">
        <f>G42*1.08</f>
        <v>8208</v>
      </c>
      <c r="U42" s="15">
        <f t="shared" si="11"/>
        <v>246240</v>
      </c>
      <c r="V42" s="14">
        <f t="shared" si="12"/>
        <v>78525.936</v>
      </c>
      <c r="W42" s="40"/>
      <c r="X42" s="40"/>
      <c r="Y42" s="40"/>
      <c r="Z42" s="44"/>
      <c r="AA42" s="45"/>
      <c r="AB42" s="45"/>
      <c r="AC42" s="45"/>
    </row>
    <row r="43" spans="1:29">
      <c r="A43" s="12" t="s">
        <v>110</v>
      </c>
      <c r="B43" s="12" t="s">
        <v>94</v>
      </c>
      <c r="C43" s="13">
        <v>0</v>
      </c>
      <c r="D43" s="14">
        <f t="shared" si="33"/>
        <v>0</v>
      </c>
      <c r="E43" s="14">
        <v>2788</v>
      </c>
      <c r="F43" s="23">
        <v>2500</v>
      </c>
      <c r="G43" s="24">
        <v>2600</v>
      </c>
      <c r="H43" s="15">
        <f t="shared" si="2"/>
        <v>78000</v>
      </c>
      <c r="I43" s="29" t="e">
        <f t="shared" si="3"/>
        <v>#DIV/0!</v>
      </c>
      <c r="J43" s="30" t="s">
        <v>111</v>
      </c>
      <c r="K43" s="31">
        <v>0.0160009321309899</v>
      </c>
      <c r="L43" s="14">
        <f t="shared" si="34"/>
        <v>1248.07270621721</v>
      </c>
      <c r="M43" s="29">
        <v>0.144917803060764</v>
      </c>
      <c r="N43" s="14">
        <f t="shared" si="35"/>
        <v>11303.5886387396</v>
      </c>
      <c r="O43" s="14">
        <v>58.73</v>
      </c>
      <c r="P43" s="13">
        <f t="shared" si="36"/>
        <v>1328.11169759918</v>
      </c>
      <c r="Q43" s="39">
        <f>G43*1.08</f>
        <v>2808</v>
      </c>
      <c r="R43" s="15">
        <f t="shared" si="24"/>
        <v>84240</v>
      </c>
      <c r="S43" s="14">
        <f t="shared" si="25"/>
        <v>26097.552</v>
      </c>
      <c r="T43" s="15">
        <f>G43*1.16</f>
        <v>3016</v>
      </c>
      <c r="U43" s="15">
        <f t="shared" si="11"/>
        <v>90480</v>
      </c>
      <c r="V43" s="14">
        <f t="shared" si="12"/>
        <v>28030.704</v>
      </c>
      <c r="W43" s="40"/>
      <c r="X43" s="40"/>
      <c r="Y43" s="40"/>
      <c r="Z43" s="44"/>
      <c r="AA43" s="45"/>
      <c r="AB43" s="45"/>
      <c r="AC43" s="45"/>
    </row>
    <row r="44" spans="1:29">
      <c r="A44" s="12" t="s">
        <v>112</v>
      </c>
      <c r="B44" s="12" t="s">
        <v>94</v>
      </c>
      <c r="C44" s="13">
        <v>19611</v>
      </c>
      <c r="D44" s="14">
        <f t="shared" si="33"/>
        <v>23533.2</v>
      </c>
      <c r="E44" s="14">
        <v>19392</v>
      </c>
      <c r="F44" s="23">
        <v>20000</v>
      </c>
      <c r="G44" s="24">
        <f t="shared" ref="G44:G48" si="43">F44</f>
        <v>20000</v>
      </c>
      <c r="H44" s="15">
        <f t="shared" si="2"/>
        <v>600000</v>
      </c>
      <c r="I44" s="29">
        <f t="shared" si="3"/>
        <v>0.0198358064351639</v>
      </c>
      <c r="J44" s="30" t="s">
        <v>113</v>
      </c>
      <c r="K44" s="31">
        <v>0.0650837522110637</v>
      </c>
      <c r="L44" s="14">
        <f t="shared" si="34"/>
        <v>39050.2513266382</v>
      </c>
      <c r="M44" s="29">
        <v>0.11</v>
      </c>
      <c r="N44" s="14">
        <f t="shared" si="35"/>
        <v>66000</v>
      </c>
      <c r="O44" s="14">
        <v>90.59</v>
      </c>
      <c r="P44" s="13">
        <f t="shared" si="36"/>
        <v>6623.24759907275</v>
      </c>
      <c r="Q44" s="39">
        <f>G44*1.03</f>
        <v>20600</v>
      </c>
      <c r="R44" s="15">
        <f t="shared" si="24"/>
        <v>618000</v>
      </c>
      <c r="S44" s="14">
        <f t="shared" si="25"/>
        <v>175388.4</v>
      </c>
      <c r="T44" s="15">
        <f>G44*1.06</f>
        <v>21200</v>
      </c>
      <c r="U44" s="15">
        <f t="shared" si="11"/>
        <v>636000</v>
      </c>
      <c r="V44" s="14">
        <f t="shared" si="12"/>
        <v>180496.8</v>
      </c>
      <c r="W44" s="40"/>
      <c r="X44" s="40"/>
      <c r="Y44" s="40"/>
      <c r="Z44" s="44"/>
      <c r="AA44" s="45"/>
      <c r="AB44" s="45"/>
      <c r="AC44" s="45"/>
    </row>
    <row r="45" spans="1:29">
      <c r="A45" s="12" t="s">
        <v>114</v>
      </c>
      <c r="B45" s="12" t="s">
        <v>94</v>
      </c>
      <c r="C45" s="13">
        <v>4556</v>
      </c>
      <c r="D45" s="14">
        <f t="shared" si="33"/>
        <v>5467.2</v>
      </c>
      <c r="E45" s="14">
        <v>5423</v>
      </c>
      <c r="F45" s="23">
        <v>5400</v>
      </c>
      <c r="G45" s="24">
        <f t="shared" si="43"/>
        <v>5400</v>
      </c>
      <c r="H45" s="15">
        <f t="shared" si="2"/>
        <v>162000</v>
      </c>
      <c r="I45" s="29">
        <f t="shared" si="3"/>
        <v>0.185250219490781</v>
      </c>
      <c r="J45" s="30" t="s">
        <v>115</v>
      </c>
      <c r="K45" s="31">
        <v>0.027017565944957</v>
      </c>
      <c r="L45" s="14">
        <f t="shared" si="34"/>
        <v>4376.84568308303</v>
      </c>
      <c r="M45" s="29">
        <v>0.1</v>
      </c>
      <c r="N45" s="14">
        <f t="shared" si="35"/>
        <v>16200</v>
      </c>
      <c r="O45" s="14">
        <v>58.5</v>
      </c>
      <c r="P45" s="13">
        <f t="shared" si="36"/>
        <v>2769.23076923077</v>
      </c>
      <c r="Q45" s="39">
        <f t="shared" ref="Q45:Q50" si="44">G45*1.05</f>
        <v>5670</v>
      </c>
      <c r="R45" s="15">
        <f t="shared" si="24"/>
        <v>170100</v>
      </c>
      <c r="S45" s="14">
        <f t="shared" si="25"/>
        <v>56745.36</v>
      </c>
      <c r="T45" s="15">
        <f t="shared" ref="T45:T50" si="45">G45*1.1</f>
        <v>5940</v>
      </c>
      <c r="U45" s="15">
        <f t="shared" si="11"/>
        <v>178200</v>
      </c>
      <c r="V45" s="14">
        <f t="shared" si="12"/>
        <v>59447.52</v>
      </c>
      <c r="W45" s="40"/>
      <c r="X45" s="40"/>
      <c r="Y45" s="40"/>
      <c r="Z45" s="44"/>
      <c r="AA45" s="45"/>
      <c r="AB45" s="45"/>
      <c r="AC45" s="45"/>
    </row>
    <row r="46" spans="1:29">
      <c r="A46" s="12" t="s">
        <v>116</v>
      </c>
      <c r="B46" s="12" t="s">
        <v>94</v>
      </c>
      <c r="C46" s="13">
        <v>5688</v>
      </c>
      <c r="D46" s="14">
        <f t="shared" si="33"/>
        <v>6825.6</v>
      </c>
      <c r="E46" s="14">
        <v>5573</v>
      </c>
      <c r="F46" s="23">
        <v>5600</v>
      </c>
      <c r="G46" s="24">
        <v>5600</v>
      </c>
      <c r="H46" s="15">
        <f t="shared" si="2"/>
        <v>168000</v>
      </c>
      <c r="I46" s="29">
        <f t="shared" si="3"/>
        <v>-0.0154711673699015</v>
      </c>
      <c r="J46" s="30" t="s">
        <v>117</v>
      </c>
      <c r="K46" s="31">
        <v>0.078997368756857</v>
      </c>
      <c r="L46" s="14">
        <f t="shared" si="34"/>
        <v>13271.557951152</v>
      </c>
      <c r="M46" s="29">
        <v>0.105</v>
      </c>
      <c r="N46" s="14">
        <f t="shared" si="35"/>
        <v>17640</v>
      </c>
      <c r="O46" s="14">
        <v>70.31</v>
      </c>
      <c r="P46" s="13">
        <f t="shared" si="36"/>
        <v>2389.4182904281</v>
      </c>
      <c r="Q46" s="39">
        <f t="shared" si="44"/>
        <v>5880</v>
      </c>
      <c r="R46" s="15">
        <f t="shared" si="24"/>
        <v>176400</v>
      </c>
      <c r="S46" s="14">
        <f t="shared" si="25"/>
        <v>60258.24</v>
      </c>
      <c r="T46" s="15">
        <f t="shared" si="45"/>
        <v>6160</v>
      </c>
      <c r="U46" s="15">
        <f t="shared" si="11"/>
        <v>184800</v>
      </c>
      <c r="V46" s="14">
        <f t="shared" si="12"/>
        <v>63127.68</v>
      </c>
      <c r="W46" s="40"/>
      <c r="X46" s="40"/>
      <c r="Y46" s="40"/>
      <c r="Z46" s="44"/>
      <c r="AA46" s="45"/>
      <c r="AB46" s="45"/>
      <c r="AC46" s="45"/>
    </row>
    <row r="47" spans="1:29">
      <c r="A47" s="12" t="s">
        <v>118</v>
      </c>
      <c r="B47" s="12" t="s">
        <v>94</v>
      </c>
      <c r="C47" s="13">
        <v>5345</v>
      </c>
      <c r="D47" s="14">
        <f t="shared" si="33"/>
        <v>6414</v>
      </c>
      <c r="E47" s="14">
        <v>7690</v>
      </c>
      <c r="F47" s="23">
        <v>9400</v>
      </c>
      <c r="G47" s="24">
        <v>9000</v>
      </c>
      <c r="H47" s="15">
        <f t="shared" si="2"/>
        <v>270000</v>
      </c>
      <c r="I47" s="29">
        <f t="shared" si="3"/>
        <v>0.683816651075772</v>
      </c>
      <c r="J47" s="30" t="s">
        <v>119</v>
      </c>
      <c r="K47" s="31">
        <v>0.0264742471105279</v>
      </c>
      <c r="L47" s="14">
        <f t="shared" si="34"/>
        <v>7148.04671984253</v>
      </c>
      <c r="M47" s="29">
        <v>0.0912090209978151</v>
      </c>
      <c r="N47" s="14">
        <f t="shared" si="35"/>
        <v>24626.4356694101</v>
      </c>
      <c r="O47" s="14">
        <v>100.94</v>
      </c>
      <c r="P47" s="13">
        <f t="shared" si="36"/>
        <v>2674.85635030711</v>
      </c>
      <c r="Q47" s="39">
        <f t="shared" ref="Q47:Q49" si="46">G47*1.04</f>
        <v>9360</v>
      </c>
      <c r="R47" s="15">
        <f t="shared" si="24"/>
        <v>280800</v>
      </c>
      <c r="S47" s="14">
        <f t="shared" si="25"/>
        <v>78736.32</v>
      </c>
      <c r="T47" s="15">
        <f t="shared" ref="T47:T49" si="47">G47*1.08</f>
        <v>9720</v>
      </c>
      <c r="U47" s="15">
        <f t="shared" si="11"/>
        <v>291600</v>
      </c>
      <c r="V47" s="14">
        <f t="shared" si="12"/>
        <v>81764.64</v>
      </c>
      <c r="W47" s="40"/>
      <c r="X47" s="40"/>
      <c r="Y47" s="40"/>
      <c r="Z47" s="44"/>
      <c r="AA47" s="45"/>
      <c r="AB47" s="45"/>
      <c r="AC47" s="45"/>
    </row>
    <row r="48" spans="1:29">
      <c r="A48" s="12" t="s">
        <v>120</v>
      </c>
      <c r="B48" s="12" t="s">
        <v>94</v>
      </c>
      <c r="C48" s="13">
        <v>6735</v>
      </c>
      <c r="D48" s="14">
        <f t="shared" si="33"/>
        <v>8082</v>
      </c>
      <c r="E48" s="14">
        <v>11934</v>
      </c>
      <c r="F48" s="23">
        <v>9000</v>
      </c>
      <c r="G48" s="24">
        <f t="shared" si="43"/>
        <v>9000</v>
      </c>
      <c r="H48" s="15">
        <f t="shared" si="2"/>
        <v>270000</v>
      </c>
      <c r="I48" s="29">
        <f t="shared" si="3"/>
        <v>0.33630289532294</v>
      </c>
      <c r="J48" s="30" t="s">
        <v>121</v>
      </c>
      <c r="K48" s="31">
        <v>0.0185107308377537</v>
      </c>
      <c r="L48" s="14">
        <f t="shared" si="34"/>
        <v>4997.8973261935</v>
      </c>
      <c r="M48" s="29">
        <v>0.106216922585456</v>
      </c>
      <c r="N48" s="14">
        <f t="shared" si="35"/>
        <v>28678.5690980731</v>
      </c>
      <c r="O48" s="14">
        <v>65.42</v>
      </c>
      <c r="P48" s="13">
        <f t="shared" si="36"/>
        <v>4127.17823295628</v>
      </c>
      <c r="Q48" s="39">
        <f t="shared" si="46"/>
        <v>9360</v>
      </c>
      <c r="R48" s="15">
        <f t="shared" si="24"/>
        <v>280800</v>
      </c>
      <c r="S48" s="14">
        <f t="shared" si="25"/>
        <v>92495.52</v>
      </c>
      <c r="T48" s="15">
        <f t="shared" si="47"/>
        <v>9720</v>
      </c>
      <c r="U48" s="15">
        <f t="shared" si="11"/>
        <v>291600</v>
      </c>
      <c r="V48" s="14">
        <f t="shared" si="12"/>
        <v>96053.04</v>
      </c>
      <c r="W48" s="40"/>
      <c r="X48" s="40"/>
      <c r="Y48" s="40"/>
      <c r="Z48" s="44"/>
      <c r="AA48" s="45"/>
      <c r="AB48" s="45"/>
      <c r="AC48" s="45"/>
    </row>
    <row r="49" spans="1:29">
      <c r="A49" s="12" t="s">
        <v>122</v>
      </c>
      <c r="B49" s="12" t="s">
        <v>94</v>
      </c>
      <c r="C49" s="13">
        <v>7122</v>
      </c>
      <c r="D49" s="14">
        <f t="shared" si="33"/>
        <v>8546.4</v>
      </c>
      <c r="E49" s="14">
        <v>6701</v>
      </c>
      <c r="F49" s="23">
        <v>8800</v>
      </c>
      <c r="G49" s="24">
        <v>8600</v>
      </c>
      <c r="H49" s="15">
        <f t="shared" si="2"/>
        <v>258000</v>
      </c>
      <c r="I49" s="29">
        <f t="shared" si="3"/>
        <v>0.20752597584948</v>
      </c>
      <c r="J49" s="30" t="s">
        <v>123</v>
      </c>
      <c r="K49" s="31">
        <v>0.290214499366206</v>
      </c>
      <c r="L49" s="14">
        <f t="shared" si="34"/>
        <v>74875.3408364811</v>
      </c>
      <c r="M49" s="29">
        <v>0.09</v>
      </c>
      <c r="N49" s="14">
        <f t="shared" si="35"/>
        <v>23220</v>
      </c>
      <c r="O49" s="14">
        <v>73.43</v>
      </c>
      <c r="P49" s="13">
        <f t="shared" si="36"/>
        <v>3513.55032003268</v>
      </c>
      <c r="Q49" s="39">
        <f t="shared" si="46"/>
        <v>8944</v>
      </c>
      <c r="R49" s="15">
        <f t="shared" si="24"/>
        <v>268320</v>
      </c>
      <c r="S49" s="14">
        <f t="shared" si="25"/>
        <v>91604.448</v>
      </c>
      <c r="T49" s="15">
        <f t="shared" si="47"/>
        <v>9288</v>
      </c>
      <c r="U49" s="15">
        <f t="shared" si="11"/>
        <v>278640</v>
      </c>
      <c r="V49" s="14">
        <f t="shared" si="12"/>
        <v>95127.696</v>
      </c>
      <c r="W49" s="40"/>
      <c r="X49" s="40"/>
      <c r="Y49" s="40"/>
      <c r="Z49" s="44"/>
      <c r="AA49" s="45"/>
      <c r="AB49" s="45"/>
      <c r="AC49" s="45"/>
    </row>
    <row r="50" spans="1:29">
      <c r="A50" s="12" t="s">
        <v>124</v>
      </c>
      <c r="B50" s="12" t="s">
        <v>94</v>
      </c>
      <c r="C50" s="13">
        <v>0</v>
      </c>
      <c r="D50" s="14">
        <f t="shared" si="33"/>
        <v>0</v>
      </c>
      <c r="E50" s="14">
        <v>7156</v>
      </c>
      <c r="F50" s="23">
        <v>6000</v>
      </c>
      <c r="G50" s="24">
        <f t="shared" ref="G50:G55" si="48">F50</f>
        <v>6000</v>
      </c>
      <c r="H50" s="15">
        <f t="shared" si="2"/>
        <v>180000</v>
      </c>
      <c r="I50" s="29" t="e">
        <f t="shared" si="3"/>
        <v>#DIV/0!</v>
      </c>
      <c r="J50" s="30" t="s">
        <v>125</v>
      </c>
      <c r="K50" s="31">
        <v>0.0721383118025024</v>
      </c>
      <c r="L50" s="14">
        <f t="shared" si="34"/>
        <v>12984.8961244504</v>
      </c>
      <c r="M50" s="29">
        <v>0.0938296295342882</v>
      </c>
      <c r="N50" s="14">
        <f t="shared" si="35"/>
        <v>16889.3333161719</v>
      </c>
      <c r="O50" s="14">
        <v>69.73</v>
      </c>
      <c r="P50" s="13">
        <f t="shared" si="36"/>
        <v>2581.38534346766</v>
      </c>
      <c r="Q50" s="39">
        <f t="shared" si="44"/>
        <v>6300</v>
      </c>
      <c r="R50" s="15">
        <f t="shared" si="24"/>
        <v>189000</v>
      </c>
      <c r="S50" s="14">
        <f t="shared" si="25"/>
        <v>49442.4</v>
      </c>
      <c r="T50" s="15">
        <f t="shared" si="45"/>
        <v>6600</v>
      </c>
      <c r="U50" s="15">
        <f t="shared" si="11"/>
        <v>198000</v>
      </c>
      <c r="V50" s="14">
        <f t="shared" si="12"/>
        <v>51796.8</v>
      </c>
      <c r="W50" s="40"/>
      <c r="X50" s="40"/>
      <c r="Y50" s="40"/>
      <c r="Z50" s="44"/>
      <c r="AA50" s="45"/>
      <c r="AB50" s="45"/>
      <c r="AC50" s="45"/>
    </row>
    <row r="51" spans="1:29">
      <c r="A51" s="16" t="s">
        <v>67</v>
      </c>
      <c r="B51" s="16" t="s">
        <v>94</v>
      </c>
      <c r="C51" s="17">
        <f t="shared" ref="C51:G51" si="49">SUM(C35:C50)</f>
        <v>80855</v>
      </c>
      <c r="D51" s="17">
        <f t="shared" si="49"/>
        <v>97026</v>
      </c>
      <c r="E51" s="17">
        <f t="shared" si="49"/>
        <v>106438</v>
      </c>
      <c r="F51" s="17">
        <f t="shared" si="49"/>
        <v>106500</v>
      </c>
      <c r="G51" s="18">
        <f t="shared" si="49"/>
        <v>105600</v>
      </c>
      <c r="H51" s="15">
        <f t="shared" si="2"/>
        <v>3168000</v>
      </c>
      <c r="I51" s="29">
        <f t="shared" si="3"/>
        <v>0.306041679549811</v>
      </c>
      <c r="J51" s="34">
        <v>0.309467536888881</v>
      </c>
      <c r="K51" s="35"/>
      <c r="L51" s="17">
        <f t="shared" ref="L51:U51" si="50">SUM(L35:L50)</f>
        <v>212289.01721557</v>
      </c>
      <c r="M51" s="29"/>
      <c r="N51" s="17">
        <f t="shared" si="50"/>
        <v>356182.09231463</v>
      </c>
      <c r="O51" s="14"/>
      <c r="P51" s="17">
        <f t="shared" si="50"/>
        <v>43977.2738536579</v>
      </c>
      <c r="Q51" s="17">
        <f t="shared" si="50"/>
        <v>110364</v>
      </c>
      <c r="R51" s="17">
        <f t="shared" si="50"/>
        <v>3310920</v>
      </c>
      <c r="S51" s="17">
        <f t="shared" si="50"/>
        <v>1025031.864</v>
      </c>
      <c r="T51" s="17">
        <f t="shared" si="50"/>
        <v>115128</v>
      </c>
      <c r="U51" s="17">
        <f t="shared" si="50"/>
        <v>3453840</v>
      </c>
      <c r="V51" s="36">
        <f t="shared" si="12"/>
        <v>1068851.35760829</v>
      </c>
      <c r="W51" s="40"/>
      <c r="X51" s="40"/>
      <c r="Y51" s="40"/>
      <c r="Z51" s="44"/>
      <c r="AA51" s="45"/>
      <c r="AB51" s="45"/>
      <c r="AC51" s="45"/>
    </row>
    <row r="52" spans="1:29">
      <c r="A52" s="12" t="s">
        <v>126</v>
      </c>
      <c r="B52" s="12" t="s">
        <v>31</v>
      </c>
      <c r="C52" s="13">
        <v>2103</v>
      </c>
      <c r="D52" s="14">
        <f t="shared" ref="D52:D68" si="51">C52*1.2</f>
        <v>2523.6</v>
      </c>
      <c r="E52" s="14">
        <v>2992</v>
      </c>
      <c r="F52" s="25">
        <v>3000</v>
      </c>
      <c r="G52" s="10">
        <f t="shared" si="48"/>
        <v>3000</v>
      </c>
      <c r="H52" s="15">
        <f t="shared" si="2"/>
        <v>90000</v>
      </c>
      <c r="I52" s="29">
        <f t="shared" si="3"/>
        <v>0.426533523537803</v>
      </c>
      <c r="J52" s="30" t="s">
        <v>127</v>
      </c>
      <c r="K52" s="31">
        <v>0.0237627063609878</v>
      </c>
      <c r="L52" s="14">
        <f t="shared" ref="L52:L68" si="52">H52*K52</f>
        <v>2138.6435724889</v>
      </c>
      <c r="M52" s="29">
        <v>0.0856099524585141</v>
      </c>
      <c r="N52" s="14">
        <f t="shared" ref="N52:N68" si="53">M52*H52</f>
        <v>7704.89572126627</v>
      </c>
      <c r="O52" s="14">
        <v>64.45</v>
      </c>
      <c r="P52" s="13">
        <f t="shared" ref="P52:P68" si="54">H52/O52</f>
        <v>1396.43134212568</v>
      </c>
      <c r="Q52" s="39">
        <f t="shared" ref="Q52:Q55" si="55">G52*1.06</f>
        <v>3180</v>
      </c>
      <c r="R52" s="15">
        <f t="shared" ref="R52:R68" si="56">Q52*30</f>
        <v>95400</v>
      </c>
      <c r="S52" s="14">
        <f t="shared" ref="S52:S68" si="57">R52*J52</f>
        <v>30766.5</v>
      </c>
      <c r="T52" s="15">
        <f t="shared" ref="T52:T55" si="58">G52*1.12</f>
        <v>3360</v>
      </c>
      <c r="U52" s="15">
        <f t="shared" ref="U52:U68" si="59">T52*30</f>
        <v>100800</v>
      </c>
      <c r="V52" s="14">
        <f t="shared" si="12"/>
        <v>32508</v>
      </c>
      <c r="W52" s="40"/>
      <c r="X52" s="40"/>
      <c r="Y52" s="40"/>
      <c r="Z52" s="44"/>
      <c r="AA52" s="45"/>
      <c r="AB52" s="45"/>
      <c r="AC52" s="45"/>
    </row>
    <row r="53" spans="1:29">
      <c r="A53" s="12" t="s">
        <v>128</v>
      </c>
      <c r="B53" s="12" t="s">
        <v>31</v>
      </c>
      <c r="C53" s="13">
        <v>2127</v>
      </c>
      <c r="D53" s="14">
        <f t="shared" si="51"/>
        <v>2552.4</v>
      </c>
      <c r="E53" s="14">
        <v>2920</v>
      </c>
      <c r="F53" s="25">
        <v>3000</v>
      </c>
      <c r="G53" s="10">
        <f t="shared" si="48"/>
        <v>3000</v>
      </c>
      <c r="H53" s="15">
        <f t="shared" si="2"/>
        <v>90000</v>
      </c>
      <c r="I53" s="29">
        <f t="shared" si="3"/>
        <v>0.410437235543018</v>
      </c>
      <c r="J53" s="30" t="s">
        <v>129</v>
      </c>
      <c r="K53" s="31">
        <v>0.0354330402851091</v>
      </c>
      <c r="L53" s="14">
        <f t="shared" si="52"/>
        <v>3188.97362565982</v>
      </c>
      <c r="M53" s="29">
        <v>0.127870738929148</v>
      </c>
      <c r="N53" s="14">
        <f t="shared" si="53"/>
        <v>11508.3665036233</v>
      </c>
      <c r="O53" s="14">
        <v>71.62</v>
      </c>
      <c r="P53" s="13">
        <f t="shared" si="54"/>
        <v>1256.6322256353</v>
      </c>
      <c r="Q53" s="39">
        <f t="shared" si="55"/>
        <v>3180</v>
      </c>
      <c r="R53" s="15">
        <f t="shared" si="56"/>
        <v>95400</v>
      </c>
      <c r="S53" s="14">
        <f t="shared" si="57"/>
        <v>28591.38</v>
      </c>
      <c r="T53" s="15">
        <f t="shared" si="58"/>
        <v>3360</v>
      </c>
      <c r="U53" s="15">
        <f t="shared" si="59"/>
        <v>100800</v>
      </c>
      <c r="V53" s="14">
        <f t="shared" si="12"/>
        <v>30209.76</v>
      </c>
      <c r="W53" s="40"/>
      <c r="X53" s="40"/>
      <c r="Y53" s="40"/>
      <c r="Z53" s="44"/>
      <c r="AA53" s="45"/>
      <c r="AB53" s="45"/>
      <c r="AC53" s="45"/>
    </row>
    <row r="54" spans="1:29">
      <c r="A54" s="12" t="s">
        <v>130</v>
      </c>
      <c r="B54" s="12" t="s">
        <v>31</v>
      </c>
      <c r="C54" s="13">
        <v>2889</v>
      </c>
      <c r="D54" s="14">
        <f t="shared" si="51"/>
        <v>3466.8</v>
      </c>
      <c r="E54" s="14">
        <v>5414</v>
      </c>
      <c r="F54" s="25">
        <v>5100</v>
      </c>
      <c r="G54" s="10">
        <f t="shared" si="48"/>
        <v>5100</v>
      </c>
      <c r="H54" s="15">
        <f t="shared" si="2"/>
        <v>153000</v>
      </c>
      <c r="I54" s="29">
        <f t="shared" si="3"/>
        <v>0.765316718587747</v>
      </c>
      <c r="J54" s="30" t="s">
        <v>131</v>
      </c>
      <c r="K54" s="31">
        <v>0.0278272751257614</v>
      </c>
      <c r="L54" s="14">
        <f t="shared" si="52"/>
        <v>4257.57309424149</v>
      </c>
      <c r="M54" s="29">
        <v>0.140918136299571</v>
      </c>
      <c r="N54" s="14">
        <f t="shared" si="53"/>
        <v>21560.4748538344</v>
      </c>
      <c r="O54" s="14">
        <v>61.07</v>
      </c>
      <c r="P54" s="13">
        <f t="shared" si="54"/>
        <v>2505.32176191256</v>
      </c>
      <c r="Q54" s="39">
        <f>G54*1.05</f>
        <v>5355</v>
      </c>
      <c r="R54" s="15">
        <f t="shared" si="56"/>
        <v>160650</v>
      </c>
      <c r="S54" s="14">
        <f t="shared" si="57"/>
        <v>55841.94</v>
      </c>
      <c r="T54" s="15">
        <f>G54*1.1</f>
        <v>5610</v>
      </c>
      <c r="U54" s="15">
        <f t="shared" si="59"/>
        <v>168300</v>
      </c>
      <c r="V54" s="14">
        <f t="shared" si="12"/>
        <v>58501.08</v>
      </c>
      <c r="W54" s="40"/>
      <c r="X54" s="40"/>
      <c r="Y54" s="40"/>
      <c r="Z54" s="44"/>
      <c r="AA54" s="45"/>
      <c r="AB54" s="45"/>
      <c r="AC54" s="45"/>
    </row>
    <row r="55" spans="1:29">
      <c r="A55" s="12" t="s">
        <v>132</v>
      </c>
      <c r="B55" s="12" t="s">
        <v>31</v>
      </c>
      <c r="C55" s="13">
        <v>4031</v>
      </c>
      <c r="D55" s="14">
        <f t="shared" si="51"/>
        <v>4837.2</v>
      </c>
      <c r="E55" s="14">
        <v>3062</v>
      </c>
      <c r="F55" s="25">
        <v>3800</v>
      </c>
      <c r="G55" s="10">
        <f t="shared" si="48"/>
        <v>3800</v>
      </c>
      <c r="H55" s="15">
        <f t="shared" si="2"/>
        <v>114000</v>
      </c>
      <c r="I55" s="29">
        <f t="shared" si="3"/>
        <v>-0.0573058794343835</v>
      </c>
      <c r="J55" s="30" t="s">
        <v>133</v>
      </c>
      <c r="K55" s="31">
        <v>0.0307261290913791</v>
      </c>
      <c r="L55" s="14">
        <f t="shared" si="52"/>
        <v>3502.77871641722</v>
      </c>
      <c r="M55" s="29">
        <v>0.124559219085132</v>
      </c>
      <c r="N55" s="14">
        <f t="shared" si="53"/>
        <v>14199.750975705</v>
      </c>
      <c r="O55" s="14">
        <v>73.46</v>
      </c>
      <c r="P55" s="13">
        <f t="shared" si="54"/>
        <v>1551.86496052273</v>
      </c>
      <c r="Q55" s="39">
        <f t="shared" si="55"/>
        <v>4028</v>
      </c>
      <c r="R55" s="15">
        <f t="shared" si="56"/>
        <v>120840</v>
      </c>
      <c r="S55" s="14">
        <f t="shared" si="57"/>
        <v>38173.356</v>
      </c>
      <c r="T55" s="15">
        <f t="shared" si="58"/>
        <v>4256</v>
      </c>
      <c r="U55" s="15">
        <f t="shared" si="59"/>
        <v>127680</v>
      </c>
      <c r="V55" s="14">
        <f t="shared" si="12"/>
        <v>40334.112</v>
      </c>
      <c r="W55" s="40"/>
      <c r="X55" s="40"/>
      <c r="Y55" s="40"/>
      <c r="Z55" s="44"/>
      <c r="AA55" s="45"/>
      <c r="AB55" s="45"/>
      <c r="AC55" s="45"/>
    </row>
    <row r="56" spans="1:29">
      <c r="A56" s="12" t="s">
        <v>134</v>
      </c>
      <c r="B56" s="12" t="s">
        <v>31</v>
      </c>
      <c r="C56" s="13">
        <v>4267</v>
      </c>
      <c r="D56" s="14">
        <f t="shared" si="51"/>
        <v>5120.4</v>
      </c>
      <c r="E56" s="14">
        <v>6273</v>
      </c>
      <c r="F56" s="25">
        <v>6300</v>
      </c>
      <c r="G56" s="10">
        <v>6300</v>
      </c>
      <c r="H56" s="15">
        <f t="shared" si="2"/>
        <v>189000</v>
      </c>
      <c r="I56" s="29">
        <f t="shared" si="3"/>
        <v>0.476447152566206</v>
      </c>
      <c r="J56" s="30" t="s">
        <v>135</v>
      </c>
      <c r="K56" s="31">
        <v>0.0236343915495399</v>
      </c>
      <c r="L56" s="14">
        <f t="shared" si="52"/>
        <v>4466.90000286304</v>
      </c>
      <c r="M56" s="29">
        <v>0.112541977271513</v>
      </c>
      <c r="N56" s="14">
        <f t="shared" si="53"/>
        <v>21270.433704316</v>
      </c>
      <c r="O56" s="14">
        <v>59.61</v>
      </c>
      <c r="P56" s="13">
        <f t="shared" si="54"/>
        <v>3170.60895822849</v>
      </c>
      <c r="Q56" s="39">
        <f>G56*1.05</f>
        <v>6615</v>
      </c>
      <c r="R56" s="15">
        <f t="shared" si="56"/>
        <v>198450</v>
      </c>
      <c r="S56" s="14">
        <f t="shared" si="57"/>
        <v>57788.64</v>
      </c>
      <c r="T56" s="15">
        <f>G56*1.1</f>
        <v>6930</v>
      </c>
      <c r="U56" s="15">
        <f t="shared" si="59"/>
        <v>207900</v>
      </c>
      <c r="V56" s="14">
        <f t="shared" si="12"/>
        <v>60540.48</v>
      </c>
      <c r="W56" s="40"/>
      <c r="X56" s="40"/>
      <c r="Y56" s="40"/>
      <c r="Z56" s="44"/>
      <c r="AA56" s="45"/>
      <c r="AB56" s="45"/>
      <c r="AC56" s="45"/>
    </row>
    <row r="57" spans="1:29">
      <c r="A57" s="12" t="s">
        <v>136</v>
      </c>
      <c r="B57" s="12" t="s">
        <v>31</v>
      </c>
      <c r="C57" s="13">
        <v>6665</v>
      </c>
      <c r="D57" s="14">
        <f t="shared" si="51"/>
        <v>7998</v>
      </c>
      <c r="E57" s="14">
        <v>7009</v>
      </c>
      <c r="F57" s="25">
        <v>7300</v>
      </c>
      <c r="G57" s="10">
        <f t="shared" ref="G57:G64" si="60">F57</f>
        <v>7300</v>
      </c>
      <c r="H57" s="15">
        <f t="shared" si="2"/>
        <v>219000</v>
      </c>
      <c r="I57" s="29">
        <f t="shared" si="3"/>
        <v>0.0952738184546136</v>
      </c>
      <c r="J57" s="30" t="s">
        <v>137</v>
      </c>
      <c r="K57" s="31">
        <v>0.0778741635471046</v>
      </c>
      <c r="L57" s="14">
        <f t="shared" si="52"/>
        <v>17054.4418168159</v>
      </c>
      <c r="M57" s="29">
        <v>0.115</v>
      </c>
      <c r="N57" s="14">
        <f t="shared" si="53"/>
        <v>25185</v>
      </c>
      <c r="O57" s="14">
        <v>67.39</v>
      </c>
      <c r="P57" s="13">
        <f t="shared" si="54"/>
        <v>3249.74031755453</v>
      </c>
      <c r="Q57" s="39">
        <f>G57*1.04</f>
        <v>7592</v>
      </c>
      <c r="R57" s="15">
        <f t="shared" si="56"/>
        <v>227760</v>
      </c>
      <c r="S57" s="14">
        <f t="shared" si="57"/>
        <v>69922.32</v>
      </c>
      <c r="T57" s="15">
        <f>G57*1.08</f>
        <v>7884</v>
      </c>
      <c r="U57" s="15">
        <f t="shared" si="59"/>
        <v>236520</v>
      </c>
      <c r="V57" s="14">
        <f t="shared" si="12"/>
        <v>72611.64</v>
      </c>
      <c r="W57" s="40"/>
      <c r="X57" s="40"/>
      <c r="Y57" s="40"/>
      <c r="Z57" s="44"/>
      <c r="AA57" s="45"/>
      <c r="AB57" s="45"/>
      <c r="AC57" s="45"/>
    </row>
    <row r="58" spans="1:29">
      <c r="A58" s="12" t="s">
        <v>138</v>
      </c>
      <c r="B58" s="12" t="s">
        <v>31</v>
      </c>
      <c r="C58" s="13">
        <v>8409</v>
      </c>
      <c r="D58" s="14">
        <f t="shared" si="51"/>
        <v>10090.8</v>
      </c>
      <c r="E58" s="14">
        <v>9684</v>
      </c>
      <c r="F58" s="25">
        <v>9600</v>
      </c>
      <c r="G58" s="10">
        <f t="shared" si="60"/>
        <v>9600</v>
      </c>
      <c r="H58" s="15">
        <f t="shared" si="2"/>
        <v>288000</v>
      </c>
      <c r="I58" s="29">
        <f t="shared" si="3"/>
        <v>0.141633963610417</v>
      </c>
      <c r="J58" s="30" t="s">
        <v>139</v>
      </c>
      <c r="K58" s="31">
        <v>0.030754062525308</v>
      </c>
      <c r="L58" s="14">
        <f t="shared" si="52"/>
        <v>8857.1700072887</v>
      </c>
      <c r="M58" s="29">
        <v>0.121436697068834</v>
      </c>
      <c r="N58" s="14">
        <f t="shared" si="53"/>
        <v>34973.7687558242</v>
      </c>
      <c r="O58" s="14">
        <v>75.41</v>
      </c>
      <c r="P58" s="13">
        <f t="shared" si="54"/>
        <v>3819.12213234319</v>
      </c>
      <c r="Q58" s="39">
        <f>G58*1.04</f>
        <v>9984</v>
      </c>
      <c r="R58" s="15">
        <f t="shared" si="56"/>
        <v>299520</v>
      </c>
      <c r="S58" s="14">
        <f t="shared" si="57"/>
        <v>100009.728</v>
      </c>
      <c r="T58" s="15">
        <f>G58*1.08</f>
        <v>10368</v>
      </c>
      <c r="U58" s="15">
        <f t="shared" si="59"/>
        <v>311040</v>
      </c>
      <c r="V58" s="14">
        <f t="shared" si="12"/>
        <v>103856.256</v>
      </c>
      <c r="W58" s="40"/>
      <c r="X58" s="40"/>
      <c r="Y58" s="40"/>
      <c r="Z58" s="44"/>
      <c r="AA58" s="45"/>
      <c r="AB58" s="45"/>
      <c r="AC58" s="45"/>
    </row>
    <row r="59" s="1" customFormat="1" spans="1:29">
      <c r="A59" s="7" t="s">
        <v>30</v>
      </c>
      <c r="B59" s="7" t="s">
        <v>31</v>
      </c>
      <c r="C59" s="8">
        <v>2517</v>
      </c>
      <c r="D59" s="9">
        <f t="shared" si="51"/>
        <v>3020.4</v>
      </c>
      <c r="E59" s="9">
        <v>4165</v>
      </c>
      <c r="F59" s="10">
        <v>4100</v>
      </c>
      <c r="G59" s="10">
        <f t="shared" si="60"/>
        <v>4100</v>
      </c>
      <c r="H59" s="11">
        <f t="shared" si="2"/>
        <v>123000</v>
      </c>
      <c r="I59" s="26">
        <f t="shared" si="3"/>
        <v>0.628923321414382</v>
      </c>
      <c r="J59" s="27" t="s">
        <v>32</v>
      </c>
      <c r="K59" s="28">
        <v>0.0246895351712312</v>
      </c>
      <c r="L59" s="9">
        <f t="shared" si="52"/>
        <v>3036.81282606144</v>
      </c>
      <c r="M59" s="26">
        <v>0.140525333971519</v>
      </c>
      <c r="N59" s="9">
        <f t="shared" si="53"/>
        <v>17284.6160784968</v>
      </c>
      <c r="O59" s="9">
        <v>57.33</v>
      </c>
      <c r="P59" s="8">
        <f t="shared" si="54"/>
        <v>2145.473574045</v>
      </c>
      <c r="Q59" s="37">
        <f t="shared" ref="Q59:Q63" si="61">G59*1.06</f>
        <v>4346</v>
      </c>
      <c r="R59" s="11">
        <f t="shared" si="56"/>
        <v>130380</v>
      </c>
      <c r="S59" s="9">
        <f t="shared" si="57"/>
        <v>42230.082</v>
      </c>
      <c r="T59" s="11">
        <f t="shared" ref="T59:T63" si="62">G59*1.12</f>
        <v>4592</v>
      </c>
      <c r="U59" s="11">
        <f t="shared" si="59"/>
        <v>137760</v>
      </c>
      <c r="V59" s="9">
        <f t="shared" si="12"/>
        <v>44620.464</v>
      </c>
      <c r="W59" s="38"/>
      <c r="X59" s="38"/>
      <c r="Y59" s="38"/>
      <c r="Z59" s="42"/>
      <c r="AA59" s="43"/>
      <c r="AB59" s="43"/>
      <c r="AC59" s="43"/>
    </row>
    <row r="60" spans="1:29">
      <c r="A60" s="12" t="s">
        <v>140</v>
      </c>
      <c r="B60" s="12" t="s">
        <v>31</v>
      </c>
      <c r="C60" s="13">
        <v>1964</v>
      </c>
      <c r="D60" s="14">
        <f t="shared" si="51"/>
        <v>2356.8</v>
      </c>
      <c r="E60" s="14">
        <v>6281</v>
      </c>
      <c r="F60" s="25">
        <v>6500</v>
      </c>
      <c r="G60" s="10">
        <f t="shared" si="60"/>
        <v>6500</v>
      </c>
      <c r="H60" s="15">
        <f t="shared" si="2"/>
        <v>195000</v>
      </c>
      <c r="I60" s="29">
        <f t="shared" si="3"/>
        <v>2.30957230142566</v>
      </c>
      <c r="J60" s="30" t="s">
        <v>141</v>
      </c>
      <c r="K60" s="31">
        <v>0.0464207940675214</v>
      </c>
      <c r="L60" s="14">
        <f t="shared" si="52"/>
        <v>9052.05484316667</v>
      </c>
      <c r="M60" s="29">
        <v>0.114664478190237</v>
      </c>
      <c r="N60" s="14">
        <f t="shared" si="53"/>
        <v>22359.5732470962</v>
      </c>
      <c r="O60" s="14">
        <v>54.07</v>
      </c>
      <c r="P60" s="13">
        <f t="shared" si="54"/>
        <v>3606.4361013501</v>
      </c>
      <c r="Q60" s="39">
        <f>G60*1.05</f>
        <v>6825</v>
      </c>
      <c r="R60" s="15">
        <f t="shared" si="56"/>
        <v>204750</v>
      </c>
      <c r="S60" s="14">
        <f t="shared" si="57"/>
        <v>70884.45</v>
      </c>
      <c r="T60" s="15">
        <f>G60*1.1</f>
        <v>7150</v>
      </c>
      <c r="U60" s="15">
        <f t="shared" si="59"/>
        <v>214500</v>
      </c>
      <c r="V60" s="14">
        <f t="shared" si="12"/>
        <v>74259.9</v>
      </c>
      <c r="W60" s="40"/>
      <c r="X60" s="40"/>
      <c r="Y60" s="40"/>
      <c r="Z60" s="44"/>
      <c r="AA60" s="45"/>
      <c r="AB60" s="45"/>
      <c r="AC60" s="45"/>
    </row>
    <row r="61" spans="1:29">
      <c r="A61" s="12" t="s">
        <v>142</v>
      </c>
      <c r="B61" s="12" t="s">
        <v>31</v>
      </c>
      <c r="C61" s="13">
        <v>2451</v>
      </c>
      <c r="D61" s="14">
        <f t="shared" si="51"/>
        <v>2941.2</v>
      </c>
      <c r="E61" s="14">
        <v>3502</v>
      </c>
      <c r="F61" s="25">
        <v>3300</v>
      </c>
      <c r="G61" s="10">
        <f t="shared" si="60"/>
        <v>3300</v>
      </c>
      <c r="H61" s="15">
        <f t="shared" si="2"/>
        <v>99000</v>
      </c>
      <c r="I61" s="29">
        <f t="shared" si="3"/>
        <v>0.346389228886169</v>
      </c>
      <c r="J61" s="30" t="s">
        <v>42</v>
      </c>
      <c r="K61" s="31">
        <v>0.0244743870831016</v>
      </c>
      <c r="L61" s="14">
        <f t="shared" si="52"/>
        <v>2422.96432122706</v>
      </c>
      <c r="M61" s="29">
        <v>0.123263136888028</v>
      </c>
      <c r="N61" s="14">
        <f t="shared" si="53"/>
        <v>12203.0505519148</v>
      </c>
      <c r="O61" s="14">
        <v>49.23</v>
      </c>
      <c r="P61" s="13">
        <f t="shared" si="54"/>
        <v>2010.9689213894</v>
      </c>
      <c r="Q61" s="39">
        <f t="shared" si="61"/>
        <v>3498</v>
      </c>
      <c r="R61" s="15">
        <f t="shared" si="56"/>
        <v>104940</v>
      </c>
      <c r="S61" s="14">
        <f t="shared" si="57"/>
        <v>34136.982</v>
      </c>
      <c r="T61" s="15">
        <f t="shared" si="62"/>
        <v>3696</v>
      </c>
      <c r="U61" s="15">
        <f t="shared" si="59"/>
        <v>110880</v>
      </c>
      <c r="V61" s="14">
        <f t="shared" si="12"/>
        <v>36069.264</v>
      </c>
      <c r="W61" s="40"/>
      <c r="X61" s="40"/>
      <c r="Y61" s="40"/>
      <c r="Z61" s="44"/>
      <c r="AA61" s="45"/>
      <c r="AB61" s="45"/>
      <c r="AC61" s="45"/>
    </row>
    <row r="62" spans="1:29">
      <c r="A62" s="12" t="s">
        <v>143</v>
      </c>
      <c r="B62" s="12" t="s">
        <v>31</v>
      </c>
      <c r="C62" s="13">
        <v>3365</v>
      </c>
      <c r="D62" s="14">
        <f t="shared" si="51"/>
        <v>4038</v>
      </c>
      <c r="E62" s="14">
        <v>5165</v>
      </c>
      <c r="F62" s="25">
        <v>4600</v>
      </c>
      <c r="G62" s="10">
        <f t="shared" si="60"/>
        <v>4600</v>
      </c>
      <c r="H62" s="15">
        <f t="shared" si="2"/>
        <v>138000</v>
      </c>
      <c r="I62" s="29">
        <f t="shared" si="3"/>
        <v>0.367013372956909</v>
      </c>
      <c r="J62" s="30" t="s">
        <v>144</v>
      </c>
      <c r="K62" s="31">
        <v>0.0207317062637413</v>
      </c>
      <c r="L62" s="14">
        <f t="shared" si="52"/>
        <v>2860.9754643963</v>
      </c>
      <c r="M62" s="29">
        <v>0.11</v>
      </c>
      <c r="N62" s="14">
        <f t="shared" si="53"/>
        <v>15180</v>
      </c>
      <c r="O62" s="14">
        <v>71.92</v>
      </c>
      <c r="P62" s="13">
        <f t="shared" si="54"/>
        <v>1918.79866518354</v>
      </c>
      <c r="Q62" s="39">
        <f t="shared" si="61"/>
        <v>4876</v>
      </c>
      <c r="R62" s="15">
        <f t="shared" si="56"/>
        <v>146280</v>
      </c>
      <c r="S62" s="14">
        <f t="shared" si="57"/>
        <v>40417.164</v>
      </c>
      <c r="T62" s="15">
        <f t="shared" si="62"/>
        <v>5152</v>
      </c>
      <c r="U62" s="15">
        <f t="shared" si="59"/>
        <v>154560</v>
      </c>
      <c r="V62" s="14">
        <f t="shared" si="12"/>
        <v>42704.928</v>
      </c>
      <c r="W62" s="40"/>
      <c r="X62" s="40"/>
      <c r="Y62" s="40"/>
      <c r="Z62" s="44"/>
      <c r="AA62" s="45"/>
      <c r="AB62" s="45"/>
      <c r="AC62" s="45"/>
    </row>
    <row r="63" spans="1:29">
      <c r="A63" s="7" t="s">
        <v>145</v>
      </c>
      <c r="B63" s="7" t="s">
        <v>31</v>
      </c>
      <c r="C63" s="8">
        <v>2436</v>
      </c>
      <c r="D63" s="9">
        <f t="shared" si="51"/>
        <v>2923.2</v>
      </c>
      <c r="E63" s="9">
        <v>3970</v>
      </c>
      <c r="F63" s="10">
        <v>3900</v>
      </c>
      <c r="G63" s="10">
        <f t="shared" si="60"/>
        <v>3900</v>
      </c>
      <c r="H63" s="11">
        <f t="shared" si="2"/>
        <v>117000</v>
      </c>
      <c r="I63" s="26">
        <f t="shared" si="3"/>
        <v>0.600985221674877</v>
      </c>
      <c r="J63" s="27" t="s">
        <v>146</v>
      </c>
      <c r="K63" s="28">
        <v>0.0266042586271546</v>
      </c>
      <c r="L63" s="9">
        <f t="shared" si="52"/>
        <v>3112.69825937709</v>
      </c>
      <c r="M63" s="26">
        <v>0.118591681092646</v>
      </c>
      <c r="N63" s="9">
        <f t="shared" si="53"/>
        <v>13875.2266878396</v>
      </c>
      <c r="O63" s="9">
        <v>69.39</v>
      </c>
      <c r="P63" s="8">
        <f t="shared" si="54"/>
        <v>1686.12191958495</v>
      </c>
      <c r="Q63" s="37">
        <f t="shared" si="61"/>
        <v>4134</v>
      </c>
      <c r="R63" s="11">
        <f t="shared" si="56"/>
        <v>124020</v>
      </c>
      <c r="S63" s="9">
        <f t="shared" si="57"/>
        <v>40740.57</v>
      </c>
      <c r="T63" s="11">
        <f t="shared" si="62"/>
        <v>4368</v>
      </c>
      <c r="U63" s="11">
        <f t="shared" si="59"/>
        <v>131040</v>
      </c>
      <c r="V63" s="9">
        <f t="shared" si="12"/>
        <v>43046.64</v>
      </c>
      <c r="W63" s="38"/>
      <c r="X63" s="38"/>
      <c r="Y63" s="38"/>
      <c r="Z63" s="42"/>
      <c r="AA63" s="45"/>
      <c r="AB63" s="45"/>
      <c r="AC63" s="45"/>
    </row>
    <row r="64" spans="1:29">
      <c r="A64" s="12" t="s">
        <v>147</v>
      </c>
      <c r="B64" s="12" t="s">
        <v>31</v>
      </c>
      <c r="C64" s="13">
        <v>6583</v>
      </c>
      <c r="D64" s="14">
        <f t="shared" si="51"/>
        <v>7899.6</v>
      </c>
      <c r="E64" s="14">
        <v>9010</v>
      </c>
      <c r="F64" s="25">
        <v>9000</v>
      </c>
      <c r="G64" s="10">
        <f t="shared" si="60"/>
        <v>9000</v>
      </c>
      <c r="H64" s="15">
        <f t="shared" si="2"/>
        <v>270000</v>
      </c>
      <c r="I64" s="29">
        <f t="shared" si="3"/>
        <v>0.367157830776242</v>
      </c>
      <c r="J64" s="30" t="s">
        <v>148</v>
      </c>
      <c r="K64" s="31">
        <v>0.03828881520209</v>
      </c>
      <c r="L64" s="14">
        <f t="shared" si="52"/>
        <v>10337.9801045643</v>
      </c>
      <c r="M64" s="29">
        <v>0.126634812680311</v>
      </c>
      <c r="N64" s="14">
        <f t="shared" si="53"/>
        <v>34191.399423684</v>
      </c>
      <c r="O64" s="14">
        <v>61.33</v>
      </c>
      <c r="P64" s="13">
        <f t="shared" si="54"/>
        <v>4402.41317462906</v>
      </c>
      <c r="Q64" s="39">
        <f>G64*1.04</f>
        <v>9360</v>
      </c>
      <c r="R64" s="15">
        <f t="shared" si="56"/>
        <v>280800</v>
      </c>
      <c r="S64" s="14">
        <f t="shared" si="57"/>
        <v>82105.92</v>
      </c>
      <c r="T64" s="15">
        <f>G64*1.08</f>
        <v>9720</v>
      </c>
      <c r="U64" s="15">
        <f t="shared" si="59"/>
        <v>291600</v>
      </c>
      <c r="V64" s="14">
        <f t="shared" si="12"/>
        <v>85263.84</v>
      </c>
      <c r="W64" s="40"/>
      <c r="X64" s="40"/>
      <c r="Y64" s="40"/>
      <c r="Z64" s="44"/>
      <c r="AA64" s="45"/>
      <c r="AB64" s="45"/>
      <c r="AC64" s="45"/>
    </row>
    <row r="65" spans="1:29">
      <c r="A65" s="12" t="s">
        <v>149</v>
      </c>
      <c r="B65" s="12" t="s">
        <v>31</v>
      </c>
      <c r="C65" s="13">
        <v>8372</v>
      </c>
      <c r="D65" s="14">
        <f t="shared" si="51"/>
        <v>10046.4</v>
      </c>
      <c r="E65" s="14">
        <v>9415</v>
      </c>
      <c r="F65" s="25">
        <v>10500</v>
      </c>
      <c r="G65" s="10">
        <v>10100</v>
      </c>
      <c r="H65" s="15">
        <f t="shared" si="2"/>
        <v>303000</v>
      </c>
      <c r="I65" s="29">
        <f t="shared" si="3"/>
        <v>0.206402293358815</v>
      </c>
      <c r="J65" s="30" t="s">
        <v>150</v>
      </c>
      <c r="K65" s="31">
        <v>0.032512106459094</v>
      </c>
      <c r="L65" s="14">
        <f t="shared" si="52"/>
        <v>9851.16825710548</v>
      </c>
      <c r="M65" s="29">
        <v>0.13092635555857</v>
      </c>
      <c r="N65" s="14">
        <f t="shared" si="53"/>
        <v>39670.6857342467</v>
      </c>
      <c r="O65" s="14">
        <v>80.94</v>
      </c>
      <c r="P65" s="13">
        <f t="shared" si="54"/>
        <v>3743.51371386212</v>
      </c>
      <c r="Q65" s="39">
        <f>G65*1.03</f>
        <v>10403</v>
      </c>
      <c r="R65" s="15">
        <f t="shared" si="56"/>
        <v>312090</v>
      </c>
      <c r="S65" s="14">
        <f t="shared" si="57"/>
        <v>104394.105</v>
      </c>
      <c r="T65" s="15">
        <f>G65*1.06</f>
        <v>10706</v>
      </c>
      <c r="U65" s="15">
        <f t="shared" si="59"/>
        <v>321180</v>
      </c>
      <c r="V65" s="14">
        <f t="shared" si="12"/>
        <v>107434.71</v>
      </c>
      <c r="W65" s="40"/>
      <c r="X65" s="40"/>
      <c r="Y65" s="40"/>
      <c r="Z65" s="44"/>
      <c r="AA65" s="45"/>
      <c r="AB65" s="45"/>
      <c r="AC65" s="45"/>
    </row>
    <row r="66" spans="1:29">
      <c r="A66" s="12" t="s">
        <v>151</v>
      </c>
      <c r="B66" s="12" t="s">
        <v>31</v>
      </c>
      <c r="C66" s="13">
        <v>12854</v>
      </c>
      <c r="D66" s="14">
        <f t="shared" si="51"/>
        <v>15424.8</v>
      </c>
      <c r="E66" s="14">
        <v>13448</v>
      </c>
      <c r="F66" s="25">
        <v>15400</v>
      </c>
      <c r="G66" s="10">
        <f>F66</f>
        <v>15400</v>
      </c>
      <c r="H66" s="15">
        <f t="shared" si="2"/>
        <v>462000</v>
      </c>
      <c r="I66" s="29">
        <f t="shared" si="3"/>
        <v>0.198070639489653</v>
      </c>
      <c r="J66" s="30" t="s">
        <v>152</v>
      </c>
      <c r="K66" s="31">
        <v>0.0586528790099533</v>
      </c>
      <c r="L66" s="14">
        <f t="shared" si="52"/>
        <v>27097.6301025984</v>
      </c>
      <c r="M66" s="29">
        <v>0.116333085379127</v>
      </c>
      <c r="N66" s="14">
        <f t="shared" si="53"/>
        <v>53745.8854451567</v>
      </c>
      <c r="O66" s="14">
        <v>85.91</v>
      </c>
      <c r="P66" s="13">
        <f t="shared" si="54"/>
        <v>5377.72087067862</v>
      </c>
      <c r="Q66" s="39">
        <f>G66*1.03</f>
        <v>15862</v>
      </c>
      <c r="R66" s="15">
        <f t="shared" si="56"/>
        <v>475860</v>
      </c>
      <c r="S66" s="14">
        <f t="shared" si="57"/>
        <v>154226.226</v>
      </c>
      <c r="T66" s="15">
        <f>G66*1.06</f>
        <v>16324</v>
      </c>
      <c r="U66" s="15">
        <f t="shared" si="59"/>
        <v>489720</v>
      </c>
      <c r="V66" s="14">
        <f t="shared" si="12"/>
        <v>158718.252</v>
      </c>
      <c r="W66" s="40"/>
      <c r="X66" s="40"/>
      <c r="Y66" s="40"/>
      <c r="Z66" s="44"/>
      <c r="AA66" s="45"/>
      <c r="AB66" s="45"/>
      <c r="AC66" s="45"/>
    </row>
    <row r="67" spans="1:29">
      <c r="A67" s="12" t="s">
        <v>153</v>
      </c>
      <c r="B67" s="12" t="s">
        <v>31</v>
      </c>
      <c r="C67" s="13">
        <v>0</v>
      </c>
      <c r="D67" s="14">
        <f t="shared" si="51"/>
        <v>0</v>
      </c>
      <c r="E67" s="14">
        <v>2543</v>
      </c>
      <c r="F67" s="25">
        <v>2600</v>
      </c>
      <c r="G67" s="10">
        <f>F67</f>
        <v>2600</v>
      </c>
      <c r="H67" s="15">
        <f t="shared" si="2"/>
        <v>78000</v>
      </c>
      <c r="I67" s="29" t="e">
        <f t="shared" si="3"/>
        <v>#DIV/0!</v>
      </c>
      <c r="J67" s="30" t="s">
        <v>154</v>
      </c>
      <c r="K67" s="31">
        <v>0.0569357634214199</v>
      </c>
      <c r="L67" s="14">
        <f t="shared" si="52"/>
        <v>4440.98954687075</v>
      </c>
      <c r="M67" s="29">
        <v>0.101421091879643</v>
      </c>
      <c r="N67" s="14">
        <f t="shared" si="53"/>
        <v>7910.84516661215</v>
      </c>
      <c r="O67" s="14">
        <v>39.83</v>
      </c>
      <c r="P67" s="13">
        <f t="shared" si="54"/>
        <v>1958.32287220688</v>
      </c>
      <c r="Q67" s="39">
        <f>G67*1.08</f>
        <v>2808</v>
      </c>
      <c r="R67" s="15">
        <f t="shared" si="56"/>
        <v>84240</v>
      </c>
      <c r="S67" s="14">
        <f t="shared" si="57"/>
        <v>23890.464</v>
      </c>
      <c r="T67" s="15">
        <f>G67*1.16</f>
        <v>3016</v>
      </c>
      <c r="U67" s="15">
        <f t="shared" si="59"/>
        <v>90480</v>
      </c>
      <c r="V67" s="14">
        <f t="shared" si="12"/>
        <v>25660.128</v>
      </c>
      <c r="W67" s="40"/>
      <c r="X67" s="40"/>
      <c r="Y67" s="40"/>
      <c r="Z67" s="44"/>
      <c r="AA67" s="45"/>
      <c r="AB67" s="45"/>
      <c r="AC67" s="45"/>
    </row>
    <row r="68" spans="1:29">
      <c r="A68" s="12" t="s">
        <v>155</v>
      </c>
      <c r="B68" s="12" t="s">
        <v>31</v>
      </c>
      <c r="C68" s="13">
        <v>4130</v>
      </c>
      <c r="D68" s="14">
        <f t="shared" si="51"/>
        <v>4956</v>
      </c>
      <c r="E68" s="14">
        <v>5323</v>
      </c>
      <c r="F68" s="25">
        <v>5700</v>
      </c>
      <c r="G68" s="10">
        <v>5300</v>
      </c>
      <c r="H68" s="15">
        <f t="shared" si="2"/>
        <v>159000</v>
      </c>
      <c r="I68" s="29">
        <f t="shared" si="3"/>
        <v>0.283292978208232</v>
      </c>
      <c r="J68" s="30" t="s">
        <v>156</v>
      </c>
      <c r="K68" s="31">
        <v>0.0375342672757686</v>
      </c>
      <c r="L68" s="14">
        <f t="shared" si="52"/>
        <v>5967.94849684721</v>
      </c>
      <c r="M68" s="29">
        <v>0.145979257867952</v>
      </c>
      <c r="N68" s="14">
        <f t="shared" si="53"/>
        <v>23210.7020010044</v>
      </c>
      <c r="O68" s="14">
        <v>58.52</v>
      </c>
      <c r="P68" s="13">
        <f t="shared" si="54"/>
        <v>2717.01982228298</v>
      </c>
      <c r="Q68" s="39">
        <f>G68*1.05</f>
        <v>5565</v>
      </c>
      <c r="R68" s="15">
        <f t="shared" si="56"/>
        <v>166950</v>
      </c>
      <c r="S68" s="14">
        <f t="shared" si="57"/>
        <v>55410.705</v>
      </c>
      <c r="T68" s="15">
        <f>G68*1.1</f>
        <v>5830</v>
      </c>
      <c r="U68" s="15">
        <f t="shared" si="59"/>
        <v>174900</v>
      </c>
      <c r="V68" s="14">
        <f t="shared" si="12"/>
        <v>58049.31</v>
      </c>
      <c r="W68" s="40"/>
      <c r="X68" s="40"/>
      <c r="Y68" s="40"/>
      <c r="Z68" s="44"/>
      <c r="AA68" s="45"/>
      <c r="AB68" s="45"/>
      <c r="AC68" s="45"/>
    </row>
    <row r="69" spans="1:29">
      <c r="A69" s="16" t="s">
        <v>67</v>
      </c>
      <c r="B69" s="16" t="s">
        <v>31</v>
      </c>
      <c r="C69" s="17">
        <f t="shared" ref="C69:G69" si="63">SUM(C52:C68)</f>
        <v>75163</v>
      </c>
      <c r="D69" s="17">
        <f t="shared" si="63"/>
        <v>90195.6</v>
      </c>
      <c r="E69" s="17">
        <f t="shared" si="63"/>
        <v>100176</v>
      </c>
      <c r="F69" s="17">
        <f t="shared" si="63"/>
        <v>103700</v>
      </c>
      <c r="G69" s="18">
        <f t="shared" si="63"/>
        <v>102900</v>
      </c>
      <c r="H69" s="15">
        <f t="shared" ref="H69:H92" si="64">G69*30</f>
        <v>3087000</v>
      </c>
      <c r="I69" s="29">
        <f t="shared" ref="I69:I92" si="65">(G69-C69)/C69</f>
        <v>0.36902465308729</v>
      </c>
      <c r="J69" s="34">
        <v>0.319043351771235</v>
      </c>
      <c r="K69" s="35"/>
      <c r="L69" s="17">
        <f t="shared" ref="L69:U69" si="66">SUM(L52:L68)</f>
        <v>121647.70305799</v>
      </c>
      <c r="M69" s="29"/>
      <c r="N69" s="17">
        <f t="shared" si="66"/>
        <v>376034.67485062</v>
      </c>
      <c r="O69" s="14"/>
      <c r="P69" s="17">
        <f t="shared" si="66"/>
        <v>46516.5113335351</v>
      </c>
      <c r="Q69" s="17">
        <f t="shared" si="66"/>
        <v>107611</v>
      </c>
      <c r="R69" s="17">
        <f t="shared" si="66"/>
        <v>3228330</v>
      </c>
      <c r="S69" s="17">
        <f t="shared" si="66"/>
        <v>1029530.532</v>
      </c>
      <c r="T69" s="17">
        <f t="shared" si="66"/>
        <v>112322</v>
      </c>
      <c r="U69" s="17">
        <f t="shared" si="66"/>
        <v>3369660</v>
      </c>
      <c r="V69" s="36">
        <f t="shared" ref="V69:V90" si="67">U69*J69</f>
        <v>1075067.62072946</v>
      </c>
      <c r="W69" s="40"/>
      <c r="X69" s="40"/>
      <c r="Y69" s="40"/>
      <c r="Z69" s="44"/>
      <c r="AA69" s="45"/>
      <c r="AB69" s="45"/>
      <c r="AC69" s="45"/>
    </row>
    <row r="70" spans="1:29">
      <c r="A70" s="12" t="s">
        <v>157</v>
      </c>
      <c r="B70" s="12" t="s">
        <v>158</v>
      </c>
      <c r="C70" s="13">
        <v>44077</v>
      </c>
      <c r="D70" s="14">
        <f t="shared" ref="D70:D90" si="68">C70*1.2</f>
        <v>52892.4</v>
      </c>
      <c r="E70" s="14">
        <v>54219</v>
      </c>
      <c r="F70" s="15">
        <v>70000</v>
      </c>
      <c r="G70" s="11">
        <v>70000</v>
      </c>
      <c r="H70" s="15">
        <f t="shared" si="64"/>
        <v>2100000</v>
      </c>
      <c r="I70" s="29">
        <f t="shared" si="65"/>
        <v>0.588129863647707</v>
      </c>
      <c r="J70" s="30" t="s">
        <v>159</v>
      </c>
      <c r="K70" s="31">
        <v>0.258185361812156</v>
      </c>
      <c r="L70" s="14">
        <f t="shared" ref="L70:L90" si="69">H70*K70</f>
        <v>542189.259805528</v>
      </c>
      <c r="M70" s="29">
        <v>0.115</v>
      </c>
      <c r="N70" s="14">
        <f t="shared" ref="N70:N91" si="70">M70*H70</f>
        <v>241500</v>
      </c>
      <c r="O70" s="14">
        <v>143.81</v>
      </c>
      <c r="P70" s="13">
        <f t="shared" ref="P70:P90" si="71">H70/O70</f>
        <v>14602.6006536402</v>
      </c>
      <c r="Q70" s="39">
        <v>75000</v>
      </c>
      <c r="R70" s="15">
        <f t="shared" ref="R70:R90" si="72">Q70*30</f>
        <v>2250000</v>
      </c>
      <c r="S70" s="14">
        <f t="shared" ref="S70:S90" si="73">R70*J70</f>
        <v>637200</v>
      </c>
      <c r="T70" s="15">
        <v>80000</v>
      </c>
      <c r="U70" s="15">
        <f t="shared" ref="U70:U90" si="74">T70*30</f>
        <v>2400000</v>
      </c>
      <c r="V70" s="14">
        <f t="shared" si="67"/>
        <v>679680</v>
      </c>
      <c r="W70" s="40"/>
      <c r="X70" s="40"/>
      <c r="Y70" s="40"/>
      <c r="Z70" s="44"/>
      <c r="AA70" s="45"/>
      <c r="AB70" s="45"/>
      <c r="AC70" s="45"/>
    </row>
    <row r="71" spans="1:29">
      <c r="A71" s="16" t="s">
        <v>67</v>
      </c>
      <c r="B71" s="16" t="s">
        <v>158</v>
      </c>
      <c r="C71" s="17">
        <v>44077</v>
      </c>
      <c r="D71" s="36">
        <v>63612</v>
      </c>
      <c r="E71" s="36">
        <v>54219</v>
      </c>
      <c r="F71" s="36">
        <v>70000</v>
      </c>
      <c r="G71" s="47">
        <v>70000</v>
      </c>
      <c r="H71" s="19">
        <f t="shared" si="64"/>
        <v>2100000</v>
      </c>
      <c r="I71" s="33">
        <f t="shared" si="65"/>
        <v>0.588129863647707</v>
      </c>
      <c r="J71" s="36" t="s">
        <v>159</v>
      </c>
      <c r="K71" s="35"/>
      <c r="L71" s="36">
        <f>L70</f>
        <v>542189.259805528</v>
      </c>
      <c r="M71" s="33">
        <v>0.115</v>
      </c>
      <c r="N71" s="36">
        <f t="shared" si="70"/>
        <v>241500</v>
      </c>
      <c r="O71" s="36">
        <v>143.81</v>
      </c>
      <c r="P71" s="17">
        <f t="shared" si="71"/>
        <v>14602.6006536402</v>
      </c>
      <c r="Q71" s="36">
        <v>75000</v>
      </c>
      <c r="R71" s="19">
        <f t="shared" si="72"/>
        <v>2250000</v>
      </c>
      <c r="S71" s="36">
        <f t="shared" si="73"/>
        <v>637200</v>
      </c>
      <c r="T71" s="36">
        <v>80000</v>
      </c>
      <c r="U71" s="19">
        <f t="shared" si="74"/>
        <v>2400000</v>
      </c>
      <c r="V71" s="36">
        <f t="shared" si="67"/>
        <v>679680</v>
      </c>
      <c r="W71" s="41"/>
      <c r="X71" s="41"/>
      <c r="Y71" s="41"/>
      <c r="Z71" s="46"/>
      <c r="AA71" s="45"/>
      <c r="AB71" s="45"/>
      <c r="AC71" s="45"/>
    </row>
    <row r="72" spans="1:29">
      <c r="A72" s="12" t="s">
        <v>160</v>
      </c>
      <c r="B72" s="12" t="s">
        <v>161</v>
      </c>
      <c r="C72" s="13">
        <v>3016</v>
      </c>
      <c r="D72" s="14">
        <f t="shared" si="68"/>
        <v>3619.2</v>
      </c>
      <c r="E72" s="14">
        <v>5270</v>
      </c>
      <c r="F72" s="15">
        <v>4500</v>
      </c>
      <c r="G72" s="11">
        <f>F72</f>
        <v>4500</v>
      </c>
      <c r="H72" s="15">
        <f t="shared" si="64"/>
        <v>135000</v>
      </c>
      <c r="I72" s="29">
        <f t="shared" si="65"/>
        <v>0.492042440318302</v>
      </c>
      <c r="J72" s="30" t="s">
        <v>162</v>
      </c>
      <c r="K72" s="31">
        <v>0.0354147473593879</v>
      </c>
      <c r="L72" s="14">
        <f t="shared" si="69"/>
        <v>4780.99089351737</v>
      </c>
      <c r="M72" s="29">
        <v>0.122079795174385</v>
      </c>
      <c r="N72" s="14">
        <f t="shared" si="70"/>
        <v>16480.772348542</v>
      </c>
      <c r="O72" s="14">
        <v>63.46</v>
      </c>
      <c r="P72" s="13">
        <f t="shared" si="71"/>
        <v>2127.32429877088</v>
      </c>
      <c r="Q72" s="39">
        <f>G72*1.06</f>
        <v>4770</v>
      </c>
      <c r="R72" s="15">
        <f t="shared" si="72"/>
        <v>143100</v>
      </c>
      <c r="S72" s="14">
        <f t="shared" si="73"/>
        <v>33141.96</v>
      </c>
      <c r="T72" s="15">
        <f>G72*1.12</f>
        <v>5040</v>
      </c>
      <c r="U72" s="15">
        <f t="shared" si="74"/>
        <v>151200</v>
      </c>
      <c r="V72" s="14">
        <f t="shared" si="67"/>
        <v>35017.92</v>
      </c>
      <c r="W72" s="40"/>
      <c r="X72" s="40"/>
      <c r="Y72" s="40"/>
      <c r="Z72" s="44"/>
      <c r="AA72" s="45"/>
      <c r="AB72" s="45"/>
      <c r="AC72" s="45"/>
    </row>
    <row r="73" spans="1:29">
      <c r="A73" s="12" t="s">
        <v>163</v>
      </c>
      <c r="B73" s="12" t="s">
        <v>161</v>
      </c>
      <c r="C73" s="13">
        <v>3439</v>
      </c>
      <c r="D73" s="14">
        <f t="shared" si="68"/>
        <v>4126.8</v>
      </c>
      <c r="E73" s="14">
        <v>3581</v>
      </c>
      <c r="F73" s="15">
        <v>4100</v>
      </c>
      <c r="G73" s="11">
        <v>3600</v>
      </c>
      <c r="H73" s="15">
        <f t="shared" si="64"/>
        <v>108000</v>
      </c>
      <c r="I73" s="29">
        <f t="shared" si="65"/>
        <v>0.0468159348647863</v>
      </c>
      <c r="J73" s="30" t="s">
        <v>164</v>
      </c>
      <c r="K73" s="31">
        <v>0.0428280965957413</v>
      </c>
      <c r="L73" s="14">
        <f t="shared" si="69"/>
        <v>4625.43443234006</v>
      </c>
      <c r="M73" s="29">
        <v>0.110484897107895</v>
      </c>
      <c r="N73" s="14">
        <f t="shared" si="70"/>
        <v>11932.3688876527</v>
      </c>
      <c r="O73" s="14">
        <v>53.77</v>
      </c>
      <c r="P73" s="13">
        <f t="shared" si="71"/>
        <v>2008.55495629533</v>
      </c>
      <c r="Q73" s="39">
        <f>G73*1.06</f>
        <v>3816</v>
      </c>
      <c r="R73" s="15">
        <f t="shared" si="72"/>
        <v>114480</v>
      </c>
      <c r="S73" s="14">
        <f t="shared" si="73"/>
        <v>37171.656</v>
      </c>
      <c r="T73" s="15">
        <f>G73*1.12</f>
        <v>4032</v>
      </c>
      <c r="U73" s="15">
        <f t="shared" si="74"/>
        <v>120960</v>
      </c>
      <c r="V73" s="14">
        <f t="shared" si="67"/>
        <v>39275.712</v>
      </c>
      <c r="W73" s="40"/>
      <c r="X73" s="40"/>
      <c r="Y73" s="40"/>
      <c r="Z73" s="44"/>
      <c r="AA73" s="45"/>
      <c r="AB73" s="45"/>
      <c r="AC73" s="45"/>
    </row>
    <row r="74" spans="1:29">
      <c r="A74" s="12" t="s">
        <v>165</v>
      </c>
      <c r="B74" s="12" t="s">
        <v>161</v>
      </c>
      <c r="C74" s="13">
        <v>3721</v>
      </c>
      <c r="D74" s="14">
        <f t="shared" si="68"/>
        <v>4465.2</v>
      </c>
      <c r="E74" s="14">
        <v>5331</v>
      </c>
      <c r="F74" s="15">
        <v>4800</v>
      </c>
      <c r="G74" s="11">
        <v>5200</v>
      </c>
      <c r="H74" s="15">
        <f t="shared" si="64"/>
        <v>156000</v>
      </c>
      <c r="I74" s="29">
        <f t="shared" si="65"/>
        <v>0.397473797366299</v>
      </c>
      <c r="J74" s="30" t="s">
        <v>166</v>
      </c>
      <c r="K74" s="31">
        <v>0.07458699341006</v>
      </c>
      <c r="L74" s="14">
        <f t="shared" si="69"/>
        <v>11635.5709719694</v>
      </c>
      <c r="M74" s="29">
        <v>0.135688569340583</v>
      </c>
      <c r="N74" s="14">
        <f t="shared" si="70"/>
        <v>21167.4168171309</v>
      </c>
      <c r="O74" s="14">
        <v>67.81</v>
      </c>
      <c r="P74" s="13">
        <f t="shared" si="71"/>
        <v>2300.54564223566</v>
      </c>
      <c r="Q74" s="39">
        <f t="shared" ref="Q74:Q76" si="75">G74*1.05</f>
        <v>5460</v>
      </c>
      <c r="R74" s="15">
        <f t="shared" si="72"/>
        <v>163800</v>
      </c>
      <c r="S74" s="14">
        <f t="shared" si="73"/>
        <v>49254.66</v>
      </c>
      <c r="T74" s="15">
        <f t="shared" ref="T74:T76" si="76">G74*1.1</f>
        <v>5720</v>
      </c>
      <c r="U74" s="15">
        <f t="shared" si="74"/>
        <v>171600</v>
      </c>
      <c r="V74" s="14">
        <f t="shared" si="67"/>
        <v>51600.12</v>
      </c>
      <c r="W74" s="40"/>
      <c r="X74" s="40"/>
      <c r="Y74" s="40"/>
      <c r="Z74" s="44"/>
      <c r="AA74" s="45"/>
      <c r="AB74" s="45"/>
      <c r="AC74" s="45"/>
    </row>
    <row r="75" spans="1:29">
      <c r="A75" s="12" t="s">
        <v>167</v>
      </c>
      <c r="B75" s="12" t="s">
        <v>161</v>
      </c>
      <c r="C75" s="13">
        <v>4396</v>
      </c>
      <c r="D75" s="14">
        <f t="shared" si="68"/>
        <v>5275.2</v>
      </c>
      <c r="E75" s="14">
        <v>6507</v>
      </c>
      <c r="F75" s="15">
        <v>6000</v>
      </c>
      <c r="G75" s="11">
        <f t="shared" ref="G75:G83" si="77">F75</f>
        <v>6000</v>
      </c>
      <c r="H75" s="15">
        <f t="shared" si="64"/>
        <v>180000</v>
      </c>
      <c r="I75" s="29">
        <f t="shared" si="65"/>
        <v>0.364877161055505</v>
      </c>
      <c r="J75" s="30" t="s">
        <v>168</v>
      </c>
      <c r="K75" s="31">
        <v>0.0441095885272928</v>
      </c>
      <c r="L75" s="14">
        <f t="shared" si="69"/>
        <v>7939.7259349127</v>
      </c>
      <c r="M75" s="29">
        <v>0.13311787923011</v>
      </c>
      <c r="N75" s="14">
        <f t="shared" si="70"/>
        <v>23961.2182614198</v>
      </c>
      <c r="O75" s="14">
        <v>64.43</v>
      </c>
      <c r="P75" s="13">
        <f t="shared" si="71"/>
        <v>2793.72962905479</v>
      </c>
      <c r="Q75" s="39">
        <f t="shared" si="75"/>
        <v>6300</v>
      </c>
      <c r="R75" s="15">
        <f t="shared" si="72"/>
        <v>189000</v>
      </c>
      <c r="S75" s="14">
        <f t="shared" si="73"/>
        <v>62785.8</v>
      </c>
      <c r="T75" s="15">
        <f t="shared" si="76"/>
        <v>6600</v>
      </c>
      <c r="U75" s="15">
        <f t="shared" si="74"/>
        <v>198000</v>
      </c>
      <c r="V75" s="14">
        <f t="shared" si="67"/>
        <v>65775.6</v>
      </c>
      <c r="W75" s="40"/>
      <c r="X75" s="40"/>
      <c r="Y75" s="40"/>
      <c r="Z75" s="44"/>
      <c r="AA75" s="45"/>
      <c r="AB75" s="45"/>
      <c r="AC75" s="45"/>
    </row>
    <row r="76" spans="1:29">
      <c r="A76" s="12" t="s">
        <v>169</v>
      </c>
      <c r="B76" s="12" t="s">
        <v>161</v>
      </c>
      <c r="C76" s="13">
        <v>4403</v>
      </c>
      <c r="D76" s="14">
        <f t="shared" si="68"/>
        <v>5283.6</v>
      </c>
      <c r="E76" s="14">
        <v>6707</v>
      </c>
      <c r="F76" s="15">
        <v>6900</v>
      </c>
      <c r="G76" s="11">
        <v>6700</v>
      </c>
      <c r="H76" s="15">
        <f t="shared" si="64"/>
        <v>201000</v>
      </c>
      <c r="I76" s="29">
        <f t="shared" si="65"/>
        <v>0.521689756983875</v>
      </c>
      <c r="J76" s="30" t="s">
        <v>170</v>
      </c>
      <c r="K76" s="31">
        <v>0.0690096828654076</v>
      </c>
      <c r="L76" s="14">
        <f t="shared" si="69"/>
        <v>13870.9462559469</v>
      </c>
      <c r="M76" s="29">
        <v>0.114172089099041</v>
      </c>
      <c r="N76" s="14">
        <f t="shared" si="70"/>
        <v>22948.5899089072</v>
      </c>
      <c r="O76" s="14">
        <v>61.71</v>
      </c>
      <c r="P76" s="13">
        <f t="shared" si="71"/>
        <v>3257.17063684978</v>
      </c>
      <c r="Q76" s="39">
        <f t="shared" si="75"/>
        <v>7035</v>
      </c>
      <c r="R76" s="15">
        <f t="shared" si="72"/>
        <v>211050</v>
      </c>
      <c r="S76" s="14">
        <f t="shared" si="73"/>
        <v>63969.255</v>
      </c>
      <c r="T76" s="15">
        <f t="shared" si="76"/>
        <v>7370</v>
      </c>
      <c r="U76" s="15">
        <f t="shared" si="74"/>
        <v>221100</v>
      </c>
      <c r="V76" s="14">
        <f t="shared" si="67"/>
        <v>67015.41</v>
      </c>
      <c r="W76" s="40"/>
      <c r="X76" s="40"/>
      <c r="Y76" s="40"/>
      <c r="Z76" s="44"/>
      <c r="AA76" s="45"/>
      <c r="AB76" s="45"/>
      <c r="AC76" s="45"/>
    </row>
    <row r="77" spans="1:29">
      <c r="A77" s="12" t="s">
        <v>171</v>
      </c>
      <c r="B77" s="12" t="s">
        <v>161</v>
      </c>
      <c r="C77" s="13">
        <v>7221</v>
      </c>
      <c r="D77" s="14">
        <f t="shared" si="68"/>
        <v>8665.2</v>
      </c>
      <c r="E77" s="14">
        <v>9166</v>
      </c>
      <c r="F77" s="15">
        <v>8600</v>
      </c>
      <c r="G77" s="11">
        <v>8700</v>
      </c>
      <c r="H77" s="15">
        <f t="shared" si="64"/>
        <v>261000</v>
      </c>
      <c r="I77" s="29">
        <f t="shared" si="65"/>
        <v>0.204819277108434</v>
      </c>
      <c r="J77" s="30" t="s">
        <v>172</v>
      </c>
      <c r="K77" s="31">
        <v>0.0990765236253606</v>
      </c>
      <c r="L77" s="14">
        <f t="shared" si="69"/>
        <v>25858.9726662191</v>
      </c>
      <c r="M77" s="29">
        <v>0.140583910879397</v>
      </c>
      <c r="N77" s="14">
        <f t="shared" si="70"/>
        <v>36692.4007395226</v>
      </c>
      <c r="O77" s="14">
        <v>80.5</v>
      </c>
      <c r="P77" s="13">
        <f t="shared" si="71"/>
        <v>3242.23602484472</v>
      </c>
      <c r="Q77" s="39">
        <f>G77*1.04</f>
        <v>9048</v>
      </c>
      <c r="R77" s="15">
        <f t="shared" si="72"/>
        <v>271440</v>
      </c>
      <c r="S77" s="14">
        <f t="shared" si="73"/>
        <v>84960.72</v>
      </c>
      <c r="T77" s="15">
        <f>G77*1.08</f>
        <v>9396</v>
      </c>
      <c r="U77" s="15">
        <f t="shared" si="74"/>
        <v>281880</v>
      </c>
      <c r="V77" s="14">
        <f t="shared" si="67"/>
        <v>88228.44</v>
      </c>
      <c r="W77" s="40"/>
      <c r="X77" s="40"/>
      <c r="Y77" s="40"/>
      <c r="Z77" s="44"/>
      <c r="AA77" s="45"/>
      <c r="AB77" s="45"/>
      <c r="AC77" s="45"/>
    </row>
    <row r="78" spans="1:29">
      <c r="A78" s="12" t="s">
        <v>173</v>
      </c>
      <c r="B78" s="12" t="s">
        <v>161</v>
      </c>
      <c r="C78" s="13">
        <v>11516</v>
      </c>
      <c r="D78" s="14">
        <f t="shared" si="68"/>
        <v>13819.2</v>
      </c>
      <c r="E78" s="14">
        <v>20044</v>
      </c>
      <c r="F78" s="15">
        <v>20000</v>
      </c>
      <c r="G78" s="11">
        <f t="shared" si="77"/>
        <v>20000</v>
      </c>
      <c r="H78" s="15">
        <f t="shared" si="64"/>
        <v>600000</v>
      </c>
      <c r="I78" s="29">
        <f t="shared" si="65"/>
        <v>0.736714136853074</v>
      </c>
      <c r="J78" s="30" t="s">
        <v>174</v>
      </c>
      <c r="K78" s="31">
        <v>0.0684755442558245</v>
      </c>
      <c r="L78" s="14">
        <f t="shared" si="69"/>
        <v>41085.3265534947</v>
      </c>
      <c r="M78" s="29">
        <v>0.08</v>
      </c>
      <c r="N78" s="14">
        <f t="shared" si="70"/>
        <v>48000</v>
      </c>
      <c r="O78" s="14">
        <v>120.79</v>
      </c>
      <c r="P78" s="13">
        <f t="shared" si="71"/>
        <v>4967.29861743522</v>
      </c>
      <c r="Q78" s="39">
        <f>G78*1.03</f>
        <v>20600</v>
      </c>
      <c r="R78" s="15">
        <f t="shared" si="72"/>
        <v>618000</v>
      </c>
      <c r="S78" s="14">
        <f t="shared" si="73"/>
        <v>149061.6</v>
      </c>
      <c r="T78" s="15">
        <f>G78*1.06</f>
        <v>21200</v>
      </c>
      <c r="U78" s="15">
        <f t="shared" si="74"/>
        <v>636000</v>
      </c>
      <c r="V78" s="14">
        <f t="shared" si="67"/>
        <v>153403.2</v>
      </c>
      <c r="W78" s="40"/>
      <c r="X78" s="40"/>
      <c r="Y78" s="40"/>
      <c r="Z78" s="44"/>
      <c r="AA78" s="45"/>
      <c r="AB78" s="45"/>
      <c r="AC78" s="45"/>
    </row>
    <row r="79" spans="1:29">
      <c r="A79" s="12" t="s">
        <v>175</v>
      </c>
      <c r="B79" s="12" t="s">
        <v>161</v>
      </c>
      <c r="C79" s="13">
        <v>12449</v>
      </c>
      <c r="D79" s="14">
        <f t="shared" si="68"/>
        <v>14938.8</v>
      </c>
      <c r="E79" s="14">
        <v>18263</v>
      </c>
      <c r="F79" s="15">
        <v>19000</v>
      </c>
      <c r="G79" s="11">
        <v>18000</v>
      </c>
      <c r="H79" s="15">
        <f t="shared" si="64"/>
        <v>540000</v>
      </c>
      <c r="I79" s="29">
        <f t="shared" si="65"/>
        <v>0.445899269017592</v>
      </c>
      <c r="J79" s="30" t="s">
        <v>176</v>
      </c>
      <c r="K79" s="31">
        <v>0.179726890521934</v>
      </c>
      <c r="L79" s="14">
        <f t="shared" si="69"/>
        <v>97052.5208818444</v>
      </c>
      <c r="M79" s="29">
        <v>0.113127738337378</v>
      </c>
      <c r="N79" s="14">
        <f t="shared" si="70"/>
        <v>61088.9787021841</v>
      </c>
      <c r="O79" s="14">
        <v>107.11</v>
      </c>
      <c r="P79" s="13">
        <f t="shared" si="71"/>
        <v>5041.5460741294</v>
      </c>
      <c r="Q79" s="39">
        <f>G79*1.03</f>
        <v>18540</v>
      </c>
      <c r="R79" s="15">
        <f t="shared" si="72"/>
        <v>556200</v>
      </c>
      <c r="S79" s="14">
        <f t="shared" si="73"/>
        <v>170252.82</v>
      </c>
      <c r="T79" s="15">
        <f>G79*1.06</f>
        <v>19080</v>
      </c>
      <c r="U79" s="15">
        <f t="shared" si="74"/>
        <v>572400</v>
      </c>
      <c r="V79" s="14">
        <f t="shared" si="67"/>
        <v>175211.64</v>
      </c>
      <c r="W79" s="40"/>
      <c r="X79" s="40"/>
      <c r="Y79" s="40"/>
      <c r="Z79" s="44"/>
      <c r="AA79" s="45"/>
      <c r="AB79" s="45"/>
      <c r="AC79" s="45"/>
    </row>
    <row r="80" spans="1:29">
      <c r="A80" s="12" t="s">
        <v>177</v>
      </c>
      <c r="B80" s="12" t="s">
        <v>161</v>
      </c>
      <c r="C80" s="13">
        <v>0</v>
      </c>
      <c r="D80" s="14">
        <f t="shared" si="68"/>
        <v>0</v>
      </c>
      <c r="E80" s="14">
        <v>3859</v>
      </c>
      <c r="F80" s="15">
        <v>4000</v>
      </c>
      <c r="G80" s="11">
        <f t="shared" si="77"/>
        <v>4000</v>
      </c>
      <c r="H80" s="15">
        <f t="shared" si="64"/>
        <v>120000</v>
      </c>
      <c r="I80" s="29" t="e">
        <f t="shared" si="65"/>
        <v>#DIV/0!</v>
      </c>
      <c r="J80" s="30" t="s">
        <v>178</v>
      </c>
      <c r="K80" s="31">
        <v>0.0483892882778249</v>
      </c>
      <c r="L80" s="14">
        <f t="shared" si="69"/>
        <v>5806.71459333899</v>
      </c>
      <c r="M80" s="29">
        <v>0.103635104156099</v>
      </c>
      <c r="N80" s="14">
        <f t="shared" si="70"/>
        <v>12436.2124987319</v>
      </c>
      <c r="O80" s="14">
        <v>55.38</v>
      </c>
      <c r="P80" s="13">
        <f t="shared" si="71"/>
        <v>2166.84723726977</v>
      </c>
      <c r="Q80" s="39">
        <f t="shared" ref="Q80:Q85" si="78">G80*1.06</f>
        <v>4240</v>
      </c>
      <c r="R80" s="15">
        <f t="shared" si="72"/>
        <v>127200</v>
      </c>
      <c r="S80" s="14">
        <f t="shared" si="73"/>
        <v>35030.88</v>
      </c>
      <c r="T80" s="15">
        <f t="shared" ref="T80:T85" si="79">G80*1.12</f>
        <v>4480</v>
      </c>
      <c r="U80" s="15">
        <f t="shared" si="74"/>
        <v>134400</v>
      </c>
      <c r="V80" s="14">
        <f t="shared" si="67"/>
        <v>37013.76</v>
      </c>
      <c r="W80" s="40"/>
      <c r="X80" s="40"/>
      <c r="Y80" s="40"/>
      <c r="Z80" s="44"/>
      <c r="AA80" s="45"/>
      <c r="AB80" s="45"/>
      <c r="AC80" s="45"/>
    </row>
    <row r="81" spans="1:29">
      <c r="A81" s="12" t="s">
        <v>179</v>
      </c>
      <c r="B81" s="12" t="s">
        <v>161</v>
      </c>
      <c r="C81" s="13">
        <v>0</v>
      </c>
      <c r="D81" s="14">
        <f t="shared" si="68"/>
        <v>0</v>
      </c>
      <c r="E81" s="14">
        <v>4046</v>
      </c>
      <c r="F81" s="15">
        <v>4000</v>
      </c>
      <c r="G81" s="11">
        <f t="shared" si="77"/>
        <v>4000</v>
      </c>
      <c r="H81" s="15">
        <f t="shared" si="64"/>
        <v>120000</v>
      </c>
      <c r="I81" s="29" t="e">
        <f t="shared" si="65"/>
        <v>#DIV/0!</v>
      </c>
      <c r="J81" s="30" t="s">
        <v>180</v>
      </c>
      <c r="K81" s="31">
        <v>0.02503809355408</v>
      </c>
      <c r="L81" s="14">
        <f t="shared" si="69"/>
        <v>3004.5712264896</v>
      </c>
      <c r="M81" s="29">
        <v>0.148952371162279</v>
      </c>
      <c r="N81" s="14">
        <f t="shared" si="70"/>
        <v>17874.2845394735</v>
      </c>
      <c r="O81" s="14">
        <v>56.76</v>
      </c>
      <c r="P81" s="13">
        <f t="shared" si="71"/>
        <v>2114.16490486258</v>
      </c>
      <c r="Q81" s="39">
        <f t="shared" si="78"/>
        <v>4240</v>
      </c>
      <c r="R81" s="15">
        <f t="shared" si="72"/>
        <v>127200</v>
      </c>
      <c r="S81" s="14">
        <f t="shared" si="73"/>
        <v>40042.56</v>
      </c>
      <c r="T81" s="15">
        <f t="shared" si="79"/>
        <v>4480</v>
      </c>
      <c r="U81" s="15">
        <f t="shared" si="74"/>
        <v>134400</v>
      </c>
      <c r="V81" s="14">
        <f t="shared" si="67"/>
        <v>42309.12</v>
      </c>
      <c r="W81" s="40"/>
      <c r="X81" s="40"/>
      <c r="Y81" s="40"/>
      <c r="Z81" s="44"/>
      <c r="AA81" s="45"/>
      <c r="AB81" s="45"/>
      <c r="AC81" s="45"/>
    </row>
    <row r="82" spans="1:29">
      <c r="A82" s="12" t="s">
        <v>181</v>
      </c>
      <c r="B82" s="12" t="s">
        <v>161</v>
      </c>
      <c r="C82" s="13">
        <v>2034</v>
      </c>
      <c r="D82" s="14">
        <f t="shared" si="68"/>
        <v>2440.8</v>
      </c>
      <c r="E82" s="14">
        <v>3045</v>
      </c>
      <c r="F82" s="15">
        <v>3200</v>
      </c>
      <c r="G82" s="11">
        <f t="shared" si="77"/>
        <v>3200</v>
      </c>
      <c r="H82" s="15">
        <f t="shared" si="64"/>
        <v>96000</v>
      </c>
      <c r="I82" s="29">
        <f t="shared" si="65"/>
        <v>0.573254670599803</v>
      </c>
      <c r="J82" s="30" t="s">
        <v>152</v>
      </c>
      <c r="K82" s="31">
        <v>0.0294149442982322</v>
      </c>
      <c r="L82" s="14">
        <f t="shared" si="69"/>
        <v>2823.83465263029</v>
      </c>
      <c r="M82" s="29">
        <v>0.113999334301829</v>
      </c>
      <c r="N82" s="14">
        <f t="shared" si="70"/>
        <v>10943.9360929756</v>
      </c>
      <c r="O82" s="14">
        <v>64.84</v>
      </c>
      <c r="P82" s="13">
        <f t="shared" si="71"/>
        <v>1480.56755089451</v>
      </c>
      <c r="Q82" s="39">
        <f t="shared" si="78"/>
        <v>3392</v>
      </c>
      <c r="R82" s="15">
        <f t="shared" si="72"/>
        <v>101760</v>
      </c>
      <c r="S82" s="14">
        <f t="shared" si="73"/>
        <v>32980.416</v>
      </c>
      <c r="T82" s="15">
        <f t="shared" si="79"/>
        <v>3584</v>
      </c>
      <c r="U82" s="15">
        <f t="shared" si="74"/>
        <v>107520</v>
      </c>
      <c r="V82" s="14">
        <f t="shared" si="67"/>
        <v>34847.232</v>
      </c>
      <c r="W82" s="40"/>
      <c r="X82" s="40"/>
      <c r="Y82" s="40"/>
      <c r="Z82" s="44"/>
      <c r="AA82" s="45"/>
      <c r="AB82" s="45"/>
      <c r="AC82" s="45"/>
    </row>
    <row r="83" spans="1:29">
      <c r="A83" s="12" t="s">
        <v>182</v>
      </c>
      <c r="B83" s="12" t="s">
        <v>161</v>
      </c>
      <c r="C83" s="13">
        <v>2683</v>
      </c>
      <c r="D83" s="14">
        <f t="shared" si="68"/>
        <v>3219.6</v>
      </c>
      <c r="E83" s="14">
        <v>2015</v>
      </c>
      <c r="F83" s="15">
        <v>3000</v>
      </c>
      <c r="G83" s="11">
        <f t="shared" si="77"/>
        <v>3000</v>
      </c>
      <c r="H83" s="15">
        <f t="shared" si="64"/>
        <v>90000</v>
      </c>
      <c r="I83" s="29">
        <f t="shared" si="65"/>
        <v>0.118151323145732</v>
      </c>
      <c r="J83" s="30" t="s">
        <v>183</v>
      </c>
      <c r="K83" s="31">
        <v>0.046420644065932</v>
      </c>
      <c r="L83" s="14">
        <f t="shared" si="69"/>
        <v>4177.85796593388</v>
      </c>
      <c r="M83" s="29">
        <v>0.114283729611923</v>
      </c>
      <c r="N83" s="14">
        <f t="shared" si="70"/>
        <v>10285.5356650731</v>
      </c>
      <c r="O83" s="14">
        <v>61.64</v>
      </c>
      <c r="P83" s="13">
        <f t="shared" si="71"/>
        <v>1460.09085009734</v>
      </c>
      <c r="Q83" s="39">
        <f t="shared" si="78"/>
        <v>3180</v>
      </c>
      <c r="R83" s="15">
        <f t="shared" si="72"/>
        <v>95400</v>
      </c>
      <c r="S83" s="14">
        <f t="shared" si="73"/>
        <v>28429.2</v>
      </c>
      <c r="T83" s="15">
        <f t="shared" si="79"/>
        <v>3360</v>
      </c>
      <c r="U83" s="15">
        <f t="shared" si="74"/>
        <v>100800</v>
      </c>
      <c r="V83" s="14">
        <f t="shared" si="67"/>
        <v>30038.4</v>
      </c>
      <c r="W83" s="40"/>
      <c r="X83" s="40"/>
      <c r="Y83" s="40"/>
      <c r="Z83" s="44"/>
      <c r="AA83" s="45"/>
      <c r="AB83" s="45"/>
      <c r="AC83" s="45"/>
    </row>
    <row r="84" spans="1:29">
      <c r="A84" s="12" t="s">
        <v>184</v>
      </c>
      <c r="B84" s="12" t="s">
        <v>161</v>
      </c>
      <c r="C84" s="13">
        <v>3593</v>
      </c>
      <c r="D84" s="14">
        <f t="shared" si="68"/>
        <v>4311.6</v>
      </c>
      <c r="E84" s="14">
        <v>4777</v>
      </c>
      <c r="F84" s="15">
        <v>4200</v>
      </c>
      <c r="G84" s="11">
        <v>4200</v>
      </c>
      <c r="H84" s="15">
        <f t="shared" si="64"/>
        <v>126000</v>
      </c>
      <c r="I84" s="29">
        <f t="shared" si="65"/>
        <v>0.168939604787086</v>
      </c>
      <c r="J84" s="30" t="s">
        <v>185</v>
      </c>
      <c r="K84" s="31">
        <v>0.0452168763521117</v>
      </c>
      <c r="L84" s="14">
        <f t="shared" si="69"/>
        <v>5697.32642036607</v>
      </c>
      <c r="M84" s="29">
        <v>0.121115577094757</v>
      </c>
      <c r="N84" s="14">
        <f t="shared" si="70"/>
        <v>15260.5627139394</v>
      </c>
      <c r="O84" s="14">
        <v>65.07</v>
      </c>
      <c r="P84" s="13">
        <f t="shared" si="71"/>
        <v>1936.37621023513</v>
      </c>
      <c r="Q84" s="39">
        <f t="shared" si="78"/>
        <v>4452</v>
      </c>
      <c r="R84" s="15">
        <f t="shared" si="72"/>
        <v>133560</v>
      </c>
      <c r="S84" s="14">
        <f t="shared" si="73"/>
        <v>41457.024</v>
      </c>
      <c r="T84" s="15">
        <f t="shared" si="79"/>
        <v>4704</v>
      </c>
      <c r="U84" s="15">
        <f t="shared" si="74"/>
        <v>141120</v>
      </c>
      <c r="V84" s="14">
        <f t="shared" si="67"/>
        <v>43803.648</v>
      </c>
      <c r="W84" s="40"/>
      <c r="X84" s="40"/>
      <c r="Y84" s="40"/>
      <c r="Z84" s="44"/>
      <c r="AA84" s="45"/>
      <c r="AB84" s="45"/>
      <c r="AC84" s="45"/>
    </row>
    <row r="85" spans="1:29">
      <c r="A85" s="12" t="s">
        <v>186</v>
      </c>
      <c r="B85" s="12" t="s">
        <v>161</v>
      </c>
      <c r="C85" s="13">
        <v>3728</v>
      </c>
      <c r="D85" s="14">
        <f t="shared" si="68"/>
        <v>4473.6</v>
      </c>
      <c r="E85" s="14">
        <v>4835</v>
      </c>
      <c r="F85" s="15">
        <v>4500</v>
      </c>
      <c r="G85" s="11">
        <f t="shared" ref="G85:G88" si="80">F85</f>
        <v>4500</v>
      </c>
      <c r="H85" s="15">
        <f t="shared" si="64"/>
        <v>135000</v>
      </c>
      <c r="I85" s="29">
        <f t="shared" si="65"/>
        <v>0.207081545064378</v>
      </c>
      <c r="J85" s="30" t="s">
        <v>187</v>
      </c>
      <c r="K85" s="31">
        <v>0.0274326554661114</v>
      </c>
      <c r="L85" s="14">
        <f t="shared" si="69"/>
        <v>3703.40848792504</v>
      </c>
      <c r="M85" s="29">
        <v>0.115208652241026</v>
      </c>
      <c r="N85" s="14">
        <f t="shared" si="70"/>
        <v>15553.1680525385</v>
      </c>
      <c r="O85" s="14">
        <v>74.95</v>
      </c>
      <c r="P85" s="13">
        <f t="shared" si="71"/>
        <v>1801.20080053369</v>
      </c>
      <c r="Q85" s="39">
        <f t="shared" si="78"/>
        <v>4770</v>
      </c>
      <c r="R85" s="15">
        <f t="shared" si="72"/>
        <v>143100</v>
      </c>
      <c r="S85" s="14">
        <f t="shared" si="73"/>
        <v>40282.65</v>
      </c>
      <c r="T85" s="15">
        <f t="shared" si="79"/>
        <v>5040</v>
      </c>
      <c r="U85" s="15">
        <f t="shared" si="74"/>
        <v>151200</v>
      </c>
      <c r="V85" s="14">
        <f t="shared" si="67"/>
        <v>42562.8</v>
      </c>
      <c r="W85" s="40"/>
      <c r="X85" s="40"/>
      <c r="Y85" s="40"/>
      <c r="Z85" s="44"/>
      <c r="AA85" s="45"/>
      <c r="AB85" s="45"/>
      <c r="AC85" s="45"/>
    </row>
    <row r="86" spans="1:29">
      <c r="A86" s="12" t="s">
        <v>188</v>
      </c>
      <c r="B86" s="12" t="s">
        <v>161</v>
      </c>
      <c r="C86" s="13">
        <v>5139</v>
      </c>
      <c r="D86" s="14">
        <f t="shared" si="68"/>
        <v>6166.8</v>
      </c>
      <c r="E86" s="14">
        <v>6264</v>
      </c>
      <c r="F86" s="15">
        <v>6400</v>
      </c>
      <c r="G86" s="11">
        <f t="shared" si="80"/>
        <v>6400</v>
      </c>
      <c r="H86" s="15">
        <f t="shared" si="64"/>
        <v>192000</v>
      </c>
      <c r="I86" s="29">
        <f t="shared" si="65"/>
        <v>0.245378478303172</v>
      </c>
      <c r="J86" s="30" t="s">
        <v>189</v>
      </c>
      <c r="K86" s="31">
        <v>0.0381737982798055</v>
      </c>
      <c r="L86" s="14">
        <f t="shared" si="69"/>
        <v>7329.36926972266</v>
      </c>
      <c r="M86" s="29">
        <v>0.106350243135502</v>
      </c>
      <c r="N86" s="14">
        <f t="shared" si="70"/>
        <v>20419.2466820164</v>
      </c>
      <c r="O86" s="14">
        <v>52.91</v>
      </c>
      <c r="P86" s="13">
        <f t="shared" si="71"/>
        <v>3628.80362880363</v>
      </c>
      <c r="Q86" s="39">
        <f>G86*1.05</f>
        <v>6720</v>
      </c>
      <c r="R86" s="15">
        <f t="shared" si="72"/>
        <v>201600</v>
      </c>
      <c r="S86" s="14">
        <f t="shared" si="73"/>
        <v>64552.32</v>
      </c>
      <c r="T86" s="15">
        <f>G86*1.1</f>
        <v>7040</v>
      </c>
      <c r="U86" s="15">
        <f t="shared" si="74"/>
        <v>211200</v>
      </c>
      <c r="V86" s="14">
        <f t="shared" si="67"/>
        <v>67626.24</v>
      </c>
      <c r="W86" s="40"/>
      <c r="X86" s="40"/>
      <c r="Y86" s="40"/>
      <c r="Z86" s="44"/>
      <c r="AA86" s="45"/>
      <c r="AB86" s="45"/>
      <c r="AC86" s="45"/>
    </row>
    <row r="87" spans="1:29">
      <c r="A87" s="12" t="s">
        <v>190</v>
      </c>
      <c r="B87" s="12" t="s">
        <v>161</v>
      </c>
      <c r="C87" s="13">
        <v>5954</v>
      </c>
      <c r="D87" s="14">
        <f t="shared" si="68"/>
        <v>7144.8</v>
      </c>
      <c r="E87" s="14">
        <v>7094</v>
      </c>
      <c r="F87" s="15">
        <v>7500</v>
      </c>
      <c r="G87" s="11">
        <v>7200</v>
      </c>
      <c r="H87" s="15">
        <f t="shared" si="64"/>
        <v>216000</v>
      </c>
      <c r="I87" s="29">
        <f t="shared" si="65"/>
        <v>0.209271078266711</v>
      </c>
      <c r="J87" s="30" t="s">
        <v>191</v>
      </c>
      <c r="K87" s="31">
        <v>0.0229398579089148</v>
      </c>
      <c r="L87" s="14">
        <f t="shared" si="69"/>
        <v>4955.0093083256</v>
      </c>
      <c r="M87" s="29">
        <v>0.105</v>
      </c>
      <c r="N87" s="14">
        <f t="shared" si="70"/>
        <v>22680</v>
      </c>
      <c r="O87" s="14">
        <v>77.68</v>
      </c>
      <c r="P87" s="13">
        <f t="shared" si="71"/>
        <v>2780.63851699279</v>
      </c>
      <c r="Q87" s="39">
        <f t="shared" ref="Q87:Q89" si="81">G87*1.04</f>
        <v>7488</v>
      </c>
      <c r="R87" s="15">
        <f t="shared" si="72"/>
        <v>224640</v>
      </c>
      <c r="S87" s="14">
        <f t="shared" si="73"/>
        <v>66897.792</v>
      </c>
      <c r="T87" s="15">
        <f t="shared" ref="T87:T89" si="82">G87*1.08</f>
        <v>7776</v>
      </c>
      <c r="U87" s="15">
        <f t="shared" si="74"/>
        <v>233280</v>
      </c>
      <c r="V87" s="14">
        <f t="shared" si="67"/>
        <v>69470.784</v>
      </c>
      <c r="W87" s="40"/>
      <c r="X87" s="40"/>
      <c r="Y87" s="40"/>
      <c r="Z87" s="44"/>
      <c r="AA87" s="45"/>
      <c r="AB87" s="45"/>
      <c r="AC87" s="45"/>
    </row>
    <row r="88" spans="1:29">
      <c r="A88" s="12" t="s">
        <v>192</v>
      </c>
      <c r="B88" s="12" t="s">
        <v>161</v>
      </c>
      <c r="C88" s="13">
        <v>6991</v>
      </c>
      <c r="D88" s="14">
        <f t="shared" si="68"/>
        <v>8389.2</v>
      </c>
      <c r="E88" s="14">
        <v>8041</v>
      </c>
      <c r="F88" s="15">
        <v>8500</v>
      </c>
      <c r="G88" s="11">
        <f t="shared" si="80"/>
        <v>8500</v>
      </c>
      <c r="H88" s="15">
        <f t="shared" si="64"/>
        <v>255000</v>
      </c>
      <c r="I88" s="29">
        <f t="shared" si="65"/>
        <v>0.215848948648262</v>
      </c>
      <c r="J88" s="30" t="s">
        <v>193</v>
      </c>
      <c r="K88" s="31">
        <v>0.051508601923877</v>
      </c>
      <c r="L88" s="14">
        <f t="shared" si="69"/>
        <v>13134.6934905886</v>
      </c>
      <c r="M88" s="29">
        <v>0.150083225067515</v>
      </c>
      <c r="N88" s="14">
        <f t="shared" si="70"/>
        <v>38271.2223922163</v>
      </c>
      <c r="O88" s="14">
        <v>72.63</v>
      </c>
      <c r="P88" s="13">
        <f t="shared" si="71"/>
        <v>3510.94589012805</v>
      </c>
      <c r="Q88" s="39">
        <f t="shared" si="81"/>
        <v>8840</v>
      </c>
      <c r="R88" s="15">
        <f t="shared" si="72"/>
        <v>265200</v>
      </c>
      <c r="S88" s="14">
        <f t="shared" si="73"/>
        <v>89107.2</v>
      </c>
      <c r="T88" s="15">
        <f t="shared" si="82"/>
        <v>9180</v>
      </c>
      <c r="U88" s="15">
        <f t="shared" si="74"/>
        <v>275400</v>
      </c>
      <c r="V88" s="14">
        <f t="shared" si="67"/>
        <v>92534.4</v>
      </c>
      <c r="W88" s="40"/>
      <c r="X88" s="40"/>
      <c r="Y88" s="40"/>
      <c r="Z88" s="44"/>
      <c r="AA88" s="45"/>
      <c r="AB88" s="45"/>
      <c r="AC88" s="45"/>
    </row>
    <row r="89" spans="1:29">
      <c r="A89" s="12" t="s">
        <v>194</v>
      </c>
      <c r="B89" s="12" t="s">
        <v>161</v>
      </c>
      <c r="C89" s="13">
        <v>7322</v>
      </c>
      <c r="D89" s="14">
        <f t="shared" si="68"/>
        <v>8786.4</v>
      </c>
      <c r="E89" s="14">
        <v>9000</v>
      </c>
      <c r="F89" s="15">
        <v>9600</v>
      </c>
      <c r="G89" s="11">
        <v>9000</v>
      </c>
      <c r="H89" s="15">
        <f t="shared" si="64"/>
        <v>270000</v>
      </c>
      <c r="I89" s="29">
        <f t="shared" si="65"/>
        <v>0.229172357279432</v>
      </c>
      <c r="J89" s="30" t="s">
        <v>195</v>
      </c>
      <c r="K89" s="31">
        <v>0.0295592060240071</v>
      </c>
      <c r="L89" s="14">
        <f t="shared" si="69"/>
        <v>7980.98562648192</v>
      </c>
      <c r="M89" s="29">
        <v>0.131613391690035</v>
      </c>
      <c r="N89" s="14">
        <f t="shared" si="70"/>
        <v>35535.6157563094</v>
      </c>
      <c r="O89" s="14">
        <v>65.29</v>
      </c>
      <c r="P89" s="13">
        <f t="shared" si="71"/>
        <v>4135.3959258692</v>
      </c>
      <c r="Q89" s="39">
        <f t="shared" si="81"/>
        <v>9360</v>
      </c>
      <c r="R89" s="15">
        <f t="shared" si="72"/>
        <v>280800</v>
      </c>
      <c r="S89" s="14">
        <f t="shared" si="73"/>
        <v>90192.96</v>
      </c>
      <c r="T89" s="15">
        <f t="shared" si="82"/>
        <v>9720</v>
      </c>
      <c r="U89" s="15">
        <f t="shared" si="74"/>
        <v>291600</v>
      </c>
      <c r="V89" s="14">
        <f t="shared" si="67"/>
        <v>93661.92</v>
      </c>
      <c r="W89" s="40"/>
      <c r="X89" s="40"/>
      <c r="Y89" s="40"/>
      <c r="Z89" s="44"/>
      <c r="AA89" s="45"/>
      <c r="AB89" s="45"/>
      <c r="AC89" s="45"/>
    </row>
    <row r="90" spans="1:29">
      <c r="A90" s="12" t="s">
        <v>196</v>
      </c>
      <c r="B90" s="12" t="s">
        <v>161</v>
      </c>
      <c r="C90" s="13">
        <v>10987</v>
      </c>
      <c r="D90" s="14">
        <f t="shared" si="68"/>
        <v>13184.4</v>
      </c>
      <c r="E90" s="14">
        <v>6827</v>
      </c>
      <c r="F90" s="15">
        <v>6500</v>
      </c>
      <c r="G90" s="11">
        <f>F90</f>
        <v>6500</v>
      </c>
      <c r="H90" s="15">
        <f t="shared" si="64"/>
        <v>195000</v>
      </c>
      <c r="I90" s="29">
        <f t="shared" si="65"/>
        <v>-0.408391735687631</v>
      </c>
      <c r="J90" s="30" t="s">
        <v>197</v>
      </c>
      <c r="K90" s="31">
        <v>0.00820926827327674</v>
      </c>
      <c r="L90" s="14">
        <f t="shared" si="69"/>
        <v>1600.80731328896</v>
      </c>
      <c r="M90" s="29">
        <v>0.075</v>
      </c>
      <c r="N90" s="14">
        <f t="shared" si="70"/>
        <v>14625</v>
      </c>
      <c r="O90" s="14">
        <v>189.16</v>
      </c>
      <c r="P90" s="13">
        <f t="shared" si="71"/>
        <v>1030.87333474307</v>
      </c>
      <c r="Q90" s="39">
        <f>G90*1.05</f>
        <v>6825</v>
      </c>
      <c r="R90" s="15">
        <f t="shared" si="72"/>
        <v>204750</v>
      </c>
      <c r="S90" s="14">
        <f t="shared" si="73"/>
        <v>50286.6</v>
      </c>
      <c r="T90" s="15">
        <f>G90*1.1</f>
        <v>7150</v>
      </c>
      <c r="U90" s="15">
        <f t="shared" si="74"/>
        <v>214500</v>
      </c>
      <c r="V90" s="14">
        <f t="shared" si="67"/>
        <v>52681.2</v>
      </c>
      <c r="W90" s="40"/>
      <c r="X90" s="40"/>
      <c r="Y90" s="40"/>
      <c r="Z90" s="44"/>
      <c r="AA90" s="45"/>
      <c r="AB90" s="45"/>
      <c r="AC90" s="45"/>
    </row>
    <row r="91" spans="1:29">
      <c r="A91" s="16" t="s">
        <v>67</v>
      </c>
      <c r="B91" s="16" t="s">
        <v>161</v>
      </c>
      <c r="C91" s="21">
        <f t="shared" ref="C91:G91" si="83">SUM(C72:C90)</f>
        <v>98592</v>
      </c>
      <c r="D91" s="21">
        <f t="shared" si="83"/>
        <v>118310.4</v>
      </c>
      <c r="E91" s="21">
        <f t="shared" si="83"/>
        <v>134672</v>
      </c>
      <c r="F91" s="21">
        <f t="shared" si="83"/>
        <v>135300</v>
      </c>
      <c r="G91" s="22">
        <f t="shared" si="83"/>
        <v>133200</v>
      </c>
      <c r="H91" s="15">
        <f t="shared" si="64"/>
        <v>3996000</v>
      </c>
      <c r="I91" s="29">
        <f t="shared" si="65"/>
        <v>0.351022395326193</v>
      </c>
      <c r="J91" s="34">
        <v>0.295078740357718</v>
      </c>
      <c r="K91" s="35"/>
      <c r="L91" s="21">
        <f t="shared" ref="L91:V91" si="84">SUM(L72:L90)</f>
        <v>267064.066945336</v>
      </c>
      <c r="M91" s="33">
        <v>0.114106108570008</v>
      </c>
      <c r="N91" s="14">
        <f t="shared" si="70"/>
        <v>455968.009845752</v>
      </c>
      <c r="O91" s="14"/>
      <c r="P91" s="17">
        <f t="shared" si="84"/>
        <v>51784.3107300455</v>
      </c>
      <c r="Q91" s="17">
        <f t="shared" si="84"/>
        <v>139076</v>
      </c>
      <c r="R91" s="17">
        <f t="shared" si="84"/>
        <v>4172280</v>
      </c>
      <c r="S91" s="17">
        <f t="shared" si="84"/>
        <v>1229858.073</v>
      </c>
      <c r="T91" s="17">
        <f t="shared" si="84"/>
        <v>144952</v>
      </c>
      <c r="U91" s="17">
        <f t="shared" si="84"/>
        <v>4348560</v>
      </c>
      <c r="V91" s="17">
        <f t="shared" si="84"/>
        <v>1282077.546</v>
      </c>
      <c r="W91" s="40"/>
      <c r="X91" s="40"/>
      <c r="Y91" s="40"/>
      <c r="Z91" s="44"/>
      <c r="AA91" s="45"/>
      <c r="AB91" s="45"/>
      <c r="AC91" s="45"/>
    </row>
    <row r="92" ht="13.5" spans="1:29">
      <c r="A92" s="48"/>
      <c r="B92" s="48"/>
      <c r="C92" s="48">
        <f t="shared" ref="C92:G92" si="85">C91+C71+C69+C51+C34+C20</f>
        <v>395736</v>
      </c>
      <c r="D92" s="48">
        <f t="shared" si="85"/>
        <v>485602.8</v>
      </c>
      <c r="E92" s="48">
        <f t="shared" si="85"/>
        <v>524621</v>
      </c>
      <c r="F92" s="48">
        <f t="shared" si="85"/>
        <v>546300</v>
      </c>
      <c r="G92" s="49">
        <f t="shared" si="85"/>
        <v>541200</v>
      </c>
      <c r="H92" s="50">
        <f t="shared" si="64"/>
        <v>16236000</v>
      </c>
      <c r="I92" s="51">
        <f t="shared" si="65"/>
        <v>0.367578385590394</v>
      </c>
      <c r="J92" s="48"/>
      <c r="K92" s="48"/>
      <c r="L92" s="48">
        <f t="shared" ref="L92:V92" si="86">L91+L71+L69+L51+L34+L20</f>
        <v>1384183.51027</v>
      </c>
      <c r="M92" s="48"/>
      <c r="N92" s="48">
        <f t="shared" si="86"/>
        <v>1916105.39600609</v>
      </c>
      <c r="O92" s="48"/>
      <c r="P92" s="52">
        <f t="shared" si="86"/>
        <v>211525.867179217</v>
      </c>
      <c r="Q92" s="52">
        <f t="shared" si="86"/>
        <v>568599</v>
      </c>
      <c r="R92" s="52">
        <f t="shared" si="86"/>
        <v>17057970</v>
      </c>
      <c r="S92" s="52">
        <f t="shared" si="86"/>
        <v>5246429.57361047</v>
      </c>
      <c r="T92" s="52">
        <f t="shared" si="86"/>
        <v>596756</v>
      </c>
      <c r="U92" s="52">
        <f t="shared" si="86"/>
        <v>17902680</v>
      </c>
      <c r="V92" s="52">
        <f t="shared" si="86"/>
        <v>5506621.65440479</v>
      </c>
      <c r="W92" s="41"/>
      <c r="X92" s="41"/>
      <c r="Y92" s="41"/>
      <c r="Z92" s="48"/>
      <c r="AA92" s="45"/>
      <c r="AB92" s="45"/>
      <c r="AC92" s="45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2017-08-14T12:24:13Z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