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095" windowHeight="1176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U34" i="1"/>
  <c r="U35"/>
  <c r="U36"/>
  <c r="U37"/>
  <c r="U38"/>
  <c r="U39"/>
  <c r="U40"/>
  <c r="U41"/>
  <c r="U42"/>
  <c r="U43"/>
  <c r="U44"/>
  <c r="U45"/>
  <c r="U46"/>
  <c r="U47"/>
  <c r="U48"/>
  <c r="U49"/>
  <c r="U50"/>
  <c r="V50"/>
  <c r="U33"/>
  <c r="V33"/>
  <c r="G4"/>
  <c r="T4"/>
  <c r="G5"/>
  <c r="T5"/>
  <c r="G6"/>
  <c r="T6"/>
  <c r="G7"/>
  <c r="T7"/>
  <c r="G8"/>
  <c r="T8"/>
  <c r="G9"/>
  <c r="T9"/>
  <c r="T10"/>
  <c r="G11"/>
  <c r="T11"/>
  <c r="T12"/>
  <c r="T13"/>
  <c r="T14"/>
  <c r="T15"/>
  <c r="T16"/>
  <c r="T17"/>
  <c r="T18"/>
  <c r="T19"/>
  <c r="U19"/>
  <c r="V19"/>
  <c r="V91"/>
  <c r="U91"/>
  <c r="T91"/>
  <c r="G20"/>
  <c r="Q20"/>
  <c r="Q21"/>
  <c r="Q22"/>
  <c r="G23"/>
  <c r="Q23"/>
  <c r="Q24"/>
  <c r="G25"/>
  <c r="Q25"/>
  <c r="G26"/>
  <c r="Q26"/>
  <c r="Q27"/>
  <c r="G28"/>
  <c r="Q28"/>
  <c r="Q29"/>
  <c r="Q30"/>
  <c r="G31"/>
  <c r="Q31"/>
  <c r="G32"/>
  <c r="Q32"/>
  <c r="Q33"/>
  <c r="R33"/>
  <c r="S33"/>
  <c r="Q4"/>
  <c r="R4"/>
  <c r="S4"/>
  <c r="Q5"/>
  <c r="R5"/>
  <c r="S5"/>
  <c r="Q6"/>
  <c r="R6"/>
  <c r="S6"/>
  <c r="Q7"/>
  <c r="R7"/>
  <c r="S7"/>
  <c r="Q8"/>
  <c r="R8"/>
  <c r="S8"/>
  <c r="Q9"/>
  <c r="R9"/>
  <c r="S9"/>
  <c r="Q10"/>
  <c r="R10"/>
  <c r="S10"/>
  <c r="Q11"/>
  <c r="R11"/>
  <c r="S11"/>
  <c r="Q12"/>
  <c r="R12"/>
  <c r="S12"/>
  <c r="Q13"/>
  <c r="R13"/>
  <c r="S13"/>
  <c r="Q14"/>
  <c r="R14"/>
  <c r="S14"/>
  <c r="Q15"/>
  <c r="R15"/>
  <c r="S15"/>
  <c r="Q16"/>
  <c r="R16"/>
  <c r="S16"/>
  <c r="Q17"/>
  <c r="R17"/>
  <c r="S17"/>
  <c r="Q18"/>
  <c r="R18"/>
  <c r="S18"/>
  <c r="S19"/>
  <c r="S91"/>
  <c r="R19"/>
  <c r="R91"/>
  <c r="Q19"/>
  <c r="Q91"/>
  <c r="H20"/>
  <c r="P20"/>
  <c r="H21"/>
  <c r="P21"/>
  <c r="H22"/>
  <c r="P22"/>
  <c r="H23"/>
  <c r="P23"/>
  <c r="H24"/>
  <c r="P24"/>
  <c r="H25"/>
  <c r="P25"/>
  <c r="H26"/>
  <c r="P26"/>
  <c r="H27"/>
  <c r="P27"/>
  <c r="H28"/>
  <c r="P28"/>
  <c r="H29"/>
  <c r="P29"/>
  <c r="H30"/>
  <c r="P30"/>
  <c r="H31"/>
  <c r="P31"/>
  <c r="H32"/>
  <c r="P32"/>
  <c r="P33"/>
  <c r="H4"/>
  <c r="P4"/>
  <c r="H5"/>
  <c r="P5"/>
  <c r="H6"/>
  <c r="P6"/>
  <c r="H7"/>
  <c r="P7"/>
  <c r="H8"/>
  <c r="P8"/>
  <c r="H9"/>
  <c r="P9"/>
  <c r="H10"/>
  <c r="P10"/>
  <c r="H11"/>
  <c r="P11"/>
  <c r="H12"/>
  <c r="P12"/>
  <c r="H13"/>
  <c r="P13"/>
  <c r="H14"/>
  <c r="P14"/>
  <c r="H15"/>
  <c r="P15"/>
  <c r="H16"/>
  <c r="P16"/>
  <c r="H17"/>
  <c r="P17"/>
  <c r="H18"/>
  <c r="P18"/>
  <c r="P19"/>
  <c r="P91"/>
  <c r="N20"/>
  <c r="N21"/>
  <c r="N22"/>
  <c r="N23"/>
  <c r="N24"/>
  <c r="N25"/>
  <c r="N26"/>
  <c r="N27"/>
  <c r="N28"/>
  <c r="N29"/>
  <c r="N30"/>
  <c r="N31"/>
  <c r="N32"/>
  <c r="N33"/>
  <c r="N4"/>
  <c r="N5"/>
  <c r="N6"/>
  <c r="N7"/>
  <c r="N8"/>
  <c r="N9"/>
  <c r="N10"/>
  <c r="N11"/>
  <c r="N12"/>
  <c r="N13"/>
  <c r="N14"/>
  <c r="N15"/>
  <c r="N16"/>
  <c r="N17"/>
  <c r="N18"/>
  <c r="N19"/>
  <c r="N91"/>
  <c r="L20"/>
  <c r="L21"/>
  <c r="L22"/>
  <c r="L23"/>
  <c r="L24"/>
  <c r="L25"/>
  <c r="L26"/>
  <c r="L27"/>
  <c r="L28"/>
  <c r="L29"/>
  <c r="L30"/>
  <c r="L31"/>
  <c r="L32"/>
  <c r="L33"/>
  <c r="L4"/>
  <c r="L5"/>
  <c r="L6"/>
  <c r="L7"/>
  <c r="L8"/>
  <c r="L9"/>
  <c r="L10"/>
  <c r="L11"/>
  <c r="L12"/>
  <c r="L13"/>
  <c r="L14"/>
  <c r="L15"/>
  <c r="L16"/>
  <c r="L17"/>
  <c r="L18"/>
  <c r="L19"/>
  <c r="L91"/>
  <c r="G33"/>
  <c r="G19"/>
  <c r="G91"/>
  <c r="C33"/>
  <c r="C19"/>
  <c r="C91"/>
  <c r="I91"/>
  <c r="H91"/>
  <c r="F33"/>
  <c r="F19"/>
  <c r="F91"/>
  <c r="E33"/>
  <c r="E19"/>
  <c r="E91"/>
  <c r="D20"/>
  <c r="D21"/>
  <c r="D22"/>
  <c r="D23"/>
  <c r="D24"/>
  <c r="D25"/>
  <c r="D26"/>
  <c r="D27"/>
  <c r="D28"/>
  <c r="D29"/>
  <c r="D30"/>
  <c r="D31"/>
  <c r="D32"/>
  <c r="D33"/>
  <c r="D4"/>
  <c r="D5"/>
  <c r="D6"/>
  <c r="D7"/>
  <c r="D8"/>
  <c r="D9"/>
  <c r="D10"/>
  <c r="D11"/>
  <c r="D12"/>
  <c r="D13"/>
  <c r="D14"/>
  <c r="D15"/>
  <c r="D16"/>
  <c r="D17"/>
  <c r="D19"/>
  <c r="D91"/>
  <c r="V90"/>
  <c r="U90"/>
  <c r="T90"/>
  <c r="S90"/>
  <c r="R90"/>
  <c r="Q90"/>
  <c r="P90"/>
  <c r="N90"/>
  <c r="L90"/>
  <c r="I90"/>
  <c r="H90"/>
  <c r="G90"/>
  <c r="F90"/>
  <c r="E90"/>
  <c r="D90"/>
  <c r="C90"/>
  <c r="V89"/>
  <c r="U89"/>
  <c r="T89"/>
  <c r="S89"/>
  <c r="R89"/>
  <c r="Q89"/>
  <c r="P89"/>
  <c r="N89"/>
  <c r="L89"/>
  <c r="I89"/>
  <c r="H89"/>
  <c r="G89"/>
  <c r="D89"/>
  <c r="V88"/>
  <c r="U88"/>
  <c r="T88"/>
  <c r="S88"/>
  <c r="R88"/>
  <c r="Q88"/>
  <c r="P88"/>
  <c r="N88"/>
  <c r="L88"/>
  <c r="I88"/>
  <c r="H88"/>
  <c r="D88"/>
  <c r="V87"/>
  <c r="U87"/>
  <c r="T87"/>
  <c r="S87"/>
  <c r="R87"/>
  <c r="Q87"/>
  <c r="P87"/>
  <c r="N87"/>
  <c r="L87"/>
  <c r="I87"/>
  <c r="H87"/>
  <c r="G87"/>
  <c r="D87"/>
  <c r="V86"/>
  <c r="U86"/>
  <c r="T86"/>
  <c r="S86"/>
  <c r="R86"/>
  <c r="Q86"/>
  <c r="P86"/>
  <c r="N86"/>
  <c r="L86"/>
  <c r="I86"/>
  <c r="H86"/>
  <c r="D86"/>
  <c r="V85"/>
  <c r="U85"/>
  <c r="T85"/>
  <c r="S85"/>
  <c r="R85"/>
  <c r="Q85"/>
  <c r="P85"/>
  <c r="N85"/>
  <c r="L85"/>
  <c r="I85"/>
  <c r="H85"/>
  <c r="G85"/>
  <c r="D85"/>
  <c r="V84"/>
  <c r="U84"/>
  <c r="T84"/>
  <c r="S84"/>
  <c r="R84"/>
  <c r="Q84"/>
  <c r="P84"/>
  <c r="N84"/>
  <c r="L84"/>
  <c r="I84"/>
  <c r="H84"/>
  <c r="G84"/>
  <c r="D84"/>
  <c r="V83"/>
  <c r="U83"/>
  <c r="T83"/>
  <c r="S83"/>
  <c r="R83"/>
  <c r="Q83"/>
  <c r="P83"/>
  <c r="N83"/>
  <c r="L83"/>
  <c r="I83"/>
  <c r="H83"/>
  <c r="D83"/>
  <c r="V82"/>
  <c r="U82"/>
  <c r="T82"/>
  <c r="S82"/>
  <c r="R82"/>
  <c r="Q82"/>
  <c r="P82"/>
  <c r="N82"/>
  <c r="L82"/>
  <c r="I82"/>
  <c r="H82"/>
  <c r="G82"/>
  <c r="D82"/>
  <c r="V81"/>
  <c r="U81"/>
  <c r="T81"/>
  <c r="S81"/>
  <c r="R81"/>
  <c r="Q81"/>
  <c r="P81"/>
  <c r="N81"/>
  <c r="L81"/>
  <c r="I81"/>
  <c r="H81"/>
  <c r="G81"/>
  <c r="D81"/>
  <c r="V80"/>
  <c r="U80"/>
  <c r="T80"/>
  <c r="S80"/>
  <c r="R80"/>
  <c r="Q80"/>
  <c r="P80"/>
  <c r="N80"/>
  <c r="L80"/>
  <c r="I80"/>
  <c r="H80"/>
  <c r="G80"/>
  <c r="D80"/>
  <c r="V79"/>
  <c r="U79"/>
  <c r="T79"/>
  <c r="S79"/>
  <c r="R79"/>
  <c r="Q79"/>
  <c r="P79"/>
  <c r="N79"/>
  <c r="L79"/>
  <c r="I79"/>
  <c r="H79"/>
  <c r="G79"/>
  <c r="D79"/>
  <c r="V78"/>
  <c r="U78"/>
  <c r="T78"/>
  <c r="S78"/>
  <c r="R78"/>
  <c r="Q78"/>
  <c r="P78"/>
  <c r="N78"/>
  <c r="L78"/>
  <c r="I78"/>
  <c r="H78"/>
  <c r="D78"/>
  <c r="V77"/>
  <c r="U77"/>
  <c r="T77"/>
  <c r="S77"/>
  <c r="R77"/>
  <c r="Q77"/>
  <c r="P77"/>
  <c r="N77"/>
  <c r="L77"/>
  <c r="I77"/>
  <c r="H77"/>
  <c r="G77"/>
  <c r="D77"/>
  <c r="V76"/>
  <c r="U76"/>
  <c r="T76"/>
  <c r="S76"/>
  <c r="R76"/>
  <c r="Q76"/>
  <c r="P76"/>
  <c r="N76"/>
  <c r="L76"/>
  <c r="I76"/>
  <c r="H76"/>
  <c r="D76"/>
  <c r="V75"/>
  <c r="U75"/>
  <c r="T75"/>
  <c r="S75"/>
  <c r="R75"/>
  <c r="Q75"/>
  <c r="P75"/>
  <c r="N75"/>
  <c r="L75"/>
  <c r="I75"/>
  <c r="H75"/>
  <c r="D75"/>
  <c r="V74"/>
  <c r="U74"/>
  <c r="T74"/>
  <c r="S74"/>
  <c r="R74"/>
  <c r="Q74"/>
  <c r="P74"/>
  <c r="N74"/>
  <c r="L74"/>
  <c r="I74"/>
  <c r="H74"/>
  <c r="G74"/>
  <c r="D74"/>
  <c r="V73"/>
  <c r="U73"/>
  <c r="T73"/>
  <c r="S73"/>
  <c r="R73"/>
  <c r="Q73"/>
  <c r="P73"/>
  <c r="N73"/>
  <c r="L73"/>
  <c r="I73"/>
  <c r="H73"/>
  <c r="D73"/>
  <c r="V72"/>
  <c r="U72"/>
  <c r="T72"/>
  <c r="S72"/>
  <c r="R72"/>
  <c r="Q72"/>
  <c r="P72"/>
  <c r="N72"/>
  <c r="L72"/>
  <c r="I72"/>
  <c r="H72"/>
  <c r="D72"/>
  <c r="V71"/>
  <c r="U71"/>
  <c r="T71"/>
  <c r="S71"/>
  <c r="R71"/>
  <c r="Q71"/>
  <c r="P71"/>
  <c r="N71"/>
  <c r="L71"/>
  <c r="I71"/>
  <c r="H71"/>
  <c r="G71"/>
  <c r="D71"/>
  <c r="V70"/>
  <c r="U70"/>
  <c r="S70"/>
  <c r="R70"/>
  <c r="P70"/>
  <c r="N70"/>
  <c r="L70"/>
  <c r="I70"/>
  <c r="H70"/>
  <c r="V69"/>
  <c r="U69"/>
  <c r="S69"/>
  <c r="R69"/>
  <c r="P69"/>
  <c r="N69"/>
  <c r="L69"/>
  <c r="I69"/>
  <c r="H69"/>
  <c r="D69"/>
  <c r="V68"/>
  <c r="U68"/>
  <c r="T68"/>
  <c r="S68"/>
  <c r="R68"/>
  <c r="Q68"/>
  <c r="P68"/>
  <c r="N68"/>
  <c r="L68"/>
  <c r="I68"/>
  <c r="H68"/>
  <c r="G68"/>
  <c r="F68"/>
  <c r="E68"/>
  <c r="D68"/>
  <c r="C68"/>
  <c r="V67"/>
  <c r="U67"/>
  <c r="T67"/>
  <c r="S67"/>
  <c r="R67"/>
  <c r="Q67"/>
  <c r="P67"/>
  <c r="N67"/>
  <c r="L67"/>
  <c r="I67"/>
  <c r="H67"/>
  <c r="D67"/>
  <c r="V66"/>
  <c r="U66"/>
  <c r="T66"/>
  <c r="S66"/>
  <c r="R66"/>
  <c r="Q66"/>
  <c r="P66"/>
  <c r="N66"/>
  <c r="L66"/>
  <c r="I66"/>
  <c r="H66"/>
  <c r="G66"/>
  <c r="D66"/>
  <c r="V65"/>
  <c r="U65"/>
  <c r="T65"/>
  <c r="S65"/>
  <c r="R65"/>
  <c r="Q65"/>
  <c r="P65"/>
  <c r="N65"/>
  <c r="L65"/>
  <c r="I65"/>
  <c r="H65"/>
  <c r="G65"/>
  <c r="D65"/>
  <c r="V64"/>
  <c r="U64"/>
  <c r="T64"/>
  <c r="S64"/>
  <c r="R64"/>
  <c r="Q64"/>
  <c r="P64"/>
  <c r="N64"/>
  <c r="L64"/>
  <c r="I64"/>
  <c r="H64"/>
  <c r="D64"/>
  <c r="V63"/>
  <c r="U63"/>
  <c r="T63"/>
  <c r="S63"/>
  <c r="R63"/>
  <c r="Q63"/>
  <c r="P63"/>
  <c r="N63"/>
  <c r="L63"/>
  <c r="I63"/>
  <c r="H63"/>
  <c r="G63"/>
  <c r="D63"/>
  <c r="V62"/>
  <c r="U62"/>
  <c r="T62"/>
  <c r="S62"/>
  <c r="R62"/>
  <c r="Q62"/>
  <c r="P62"/>
  <c r="N62"/>
  <c r="L62"/>
  <c r="I62"/>
  <c r="H62"/>
  <c r="G62"/>
  <c r="D62"/>
  <c r="V61"/>
  <c r="U61"/>
  <c r="T61"/>
  <c r="S61"/>
  <c r="R61"/>
  <c r="Q61"/>
  <c r="P61"/>
  <c r="N61"/>
  <c r="L61"/>
  <c r="I61"/>
  <c r="H61"/>
  <c r="G61"/>
  <c r="D61"/>
  <c r="V60"/>
  <c r="U60"/>
  <c r="T60"/>
  <c r="S60"/>
  <c r="R60"/>
  <c r="Q60"/>
  <c r="P60"/>
  <c r="N60"/>
  <c r="L60"/>
  <c r="I60"/>
  <c r="H60"/>
  <c r="G60"/>
  <c r="D60"/>
  <c r="V59"/>
  <c r="U59"/>
  <c r="T59"/>
  <c r="S59"/>
  <c r="R59"/>
  <c r="Q59"/>
  <c r="P59"/>
  <c r="N59"/>
  <c r="L59"/>
  <c r="I59"/>
  <c r="H59"/>
  <c r="G59"/>
  <c r="D59"/>
  <c r="V58"/>
  <c r="U58"/>
  <c r="T58"/>
  <c r="S58"/>
  <c r="R58"/>
  <c r="Q58"/>
  <c r="P58"/>
  <c r="N58"/>
  <c r="L58"/>
  <c r="I58"/>
  <c r="H58"/>
  <c r="G58"/>
  <c r="D58"/>
  <c r="V57"/>
  <c r="U57"/>
  <c r="T57"/>
  <c r="S57"/>
  <c r="R57"/>
  <c r="Q57"/>
  <c r="P57"/>
  <c r="N57"/>
  <c r="L57"/>
  <c r="I57"/>
  <c r="H57"/>
  <c r="G57"/>
  <c r="D57"/>
  <c r="V56"/>
  <c r="U56"/>
  <c r="T56"/>
  <c r="S56"/>
  <c r="R56"/>
  <c r="Q56"/>
  <c r="P56"/>
  <c r="N56"/>
  <c r="L56"/>
  <c r="I56"/>
  <c r="H56"/>
  <c r="G56"/>
  <c r="D56"/>
  <c r="V55"/>
  <c r="U55"/>
  <c r="T55"/>
  <c r="S55"/>
  <c r="R55"/>
  <c r="Q55"/>
  <c r="P55"/>
  <c r="N55"/>
  <c r="L55"/>
  <c r="I55"/>
  <c r="H55"/>
  <c r="D55"/>
  <c r="V54"/>
  <c r="U54"/>
  <c r="T54"/>
  <c r="S54"/>
  <c r="R54"/>
  <c r="Q54"/>
  <c r="P54"/>
  <c r="N54"/>
  <c r="L54"/>
  <c r="I54"/>
  <c r="H54"/>
  <c r="G54"/>
  <c r="D54"/>
  <c r="V53"/>
  <c r="U53"/>
  <c r="T53"/>
  <c r="S53"/>
  <c r="R53"/>
  <c r="Q53"/>
  <c r="P53"/>
  <c r="N53"/>
  <c r="L53"/>
  <c r="I53"/>
  <c r="H53"/>
  <c r="G53"/>
  <c r="D53"/>
  <c r="V52"/>
  <c r="U52"/>
  <c r="T52"/>
  <c r="S52"/>
  <c r="R52"/>
  <c r="Q52"/>
  <c r="P52"/>
  <c r="N52"/>
  <c r="L52"/>
  <c r="I52"/>
  <c r="H52"/>
  <c r="G52"/>
  <c r="D52"/>
  <c r="V51"/>
  <c r="U51"/>
  <c r="T51"/>
  <c r="S51"/>
  <c r="R51"/>
  <c r="Q51"/>
  <c r="P51"/>
  <c r="N51"/>
  <c r="L51"/>
  <c r="I51"/>
  <c r="H51"/>
  <c r="G51"/>
  <c r="D51"/>
  <c r="T50"/>
  <c r="S50"/>
  <c r="R50"/>
  <c r="Q50"/>
  <c r="P50"/>
  <c r="N50"/>
  <c r="L50"/>
  <c r="I50"/>
  <c r="H50"/>
  <c r="G50"/>
  <c r="F50"/>
  <c r="E50"/>
  <c r="D50"/>
  <c r="C50"/>
  <c r="V49"/>
  <c r="T49"/>
  <c r="S49"/>
  <c r="R49"/>
  <c r="Q49"/>
  <c r="P49"/>
  <c r="N49"/>
  <c r="L49"/>
  <c r="I49"/>
  <c r="H49"/>
  <c r="G49"/>
  <c r="D49"/>
  <c r="V48"/>
  <c r="T48"/>
  <c r="S48"/>
  <c r="R48"/>
  <c r="Q48"/>
  <c r="P48"/>
  <c r="N48"/>
  <c r="L48"/>
  <c r="I48"/>
  <c r="H48"/>
  <c r="D48"/>
  <c r="V47"/>
  <c r="T47"/>
  <c r="S47"/>
  <c r="R47"/>
  <c r="Q47"/>
  <c r="P47"/>
  <c r="N47"/>
  <c r="L47"/>
  <c r="I47"/>
  <c r="H47"/>
  <c r="G47"/>
  <c r="D47"/>
  <c r="V46"/>
  <c r="T46"/>
  <c r="S46"/>
  <c r="R46"/>
  <c r="Q46"/>
  <c r="P46"/>
  <c r="N46"/>
  <c r="L46"/>
  <c r="I46"/>
  <c r="H46"/>
  <c r="D46"/>
  <c r="V45"/>
  <c r="T45"/>
  <c r="S45"/>
  <c r="R45"/>
  <c r="Q45"/>
  <c r="P45"/>
  <c r="N45"/>
  <c r="L45"/>
  <c r="I45"/>
  <c r="H45"/>
  <c r="D45"/>
  <c r="V44"/>
  <c r="T44"/>
  <c r="S44"/>
  <c r="R44"/>
  <c r="Q44"/>
  <c r="P44"/>
  <c r="N44"/>
  <c r="L44"/>
  <c r="I44"/>
  <c r="H44"/>
  <c r="G44"/>
  <c r="D44"/>
  <c r="V43"/>
  <c r="T43"/>
  <c r="S43"/>
  <c r="R43"/>
  <c r="Q43"/>
  <c r="P43"/>
  <c r="N43"/>
  <c r="L43"/>
  <c r="I43"/>
  <c r="H43"/>
  <c r="G43"/>
  <c r="D43"/>
  <c r="V42"/>
  <c r="T42"/>
  <c r="S42"/>
  <c r="R42"/>
  <c r="Q42"/>
  <c r="P42"/>
  <c r="N42"/>
  <c r="L42"/>
  <c r="I42"/>
  <c r="H42"/>
  <c r="D42"/>
  <c r="V41"/>
  <c r="T41"/>
  <c r="S41"/>
  <c r="R41"/>
  <c r="Q41"/>
  <c r="P41"/>
  <c r="N41"/>
  <c r="L41"/>
  <c r="I41"/>
  <c r="H41"/>
  <c r="G41"/>
  <c r="D41"/>
  <c r="V40"/>
  <c r="T40"/>
  <c r="S40"/>
  <c r="R40"/>
  <c r="Q40"/>
  <c r="P40"/>
  <c r="N40"/>
  <c r="L40"/>
  <c r="I40"/>
  <c r="H40"/>
  <c r="G40"/>
  <c r="D40"/>
  <c r="V39"/>
  <c r="T39"/>
  <c r="S39"/>
  <c r="R39"/>
  <c r="Q39"/>
  <c r="P39"/>
  <c r="N39"/>
  <c r="L39"/>
  <c r="I39"/>
  <c r="H39"/>
  <c r="G39"/>
  <c r="D39"/>
  <c r="V38"/>
  <c r="T38"/>
  <c r="S38"/>
  <c r="R38"/>
  <c r="Q38"/>
  <c r="P38"/>
  <c r="N38"/>
  <c r="L38"/>
  <c r="I38"/>
  <c r="H38"/>
  <c r="D38"/>
  <c r="V37"/>
  <c r="T37"/>
  <c r="S37"/>
  <c r="R37"/>
  <c r="Q37"/>
  <c r="P37"/>
  <c r="N37"/>
  <c r="L37"/>
  <c r="I37"/>
  <c r="H37"/>
  <c r="G37"/>
  <c r="D37"/>
  <c r="V36"/>
  <c r="T36"/>
  <c r="S36"/>
  <c r="R36"/>
  <c r="Q36"/>
  <c r="P36"/>
  <c r="N36"/>
  <c r="L36"/>
  <c r="I36"/>
  <c r="H36"/>
  <c r="G36"/>
  <c r="D36"/>
  <c r="V35"/>
  <c r="T35"/>
  <c r="S35"/>
  <c r="R35"/>
  <c r="Q35"/>
  <c r="P35"/>
  <c r="N35"/>
  <c r="L35"/>
  <c r="I35"/>
  <c r="H35"/>
  <c r="G35"/>
  <c r="D35"/>
  <c r="V34"/>
  <c r="T34"/>
  <c r="S34"/>
  <c r="R34"/>
  <c r="Q34"/>
  <c r="P34"/>
  <c r="N34"/>
  <c r="L34"/>
  <c r="I34"/>
  <c r="H34"/>
  <c r="D34"/>
  <c r="I33"/>
  <c r="H33"/>
  <c r="T32"/>
  <c r="U32"/>
  <c r="V32"/>
  <c r="R32"/>
  <c r="S32"/>
  <c r="I32"/>
  <c r="T31"/>
  <c r="U31"/>
  <c r="V31"/>
  <c r="R31"/>
  <c r="S31"/>
  <c r="I31"/>
  <c r="T30"/>
  <c r="U30"/>
  <c r="V30"/>
  <c r="R30"/>
  <c r="S30"/>
  <c r="I30"/>
  <c r="T29"/>
  <c r="U29"/>
  <c r="V29"/>
  <c r="R29"/>
  <c r="S29"/>
  <c r="I29"/>
  <c r="T28"/>
  <c r="U28"/>
  <c r="V28"/>
  <c r="R28"/>
  <c r="S28"/>
  <c r="I28"/>
  <c r="T27"/>
  <c r="U27"/>
  <c r="V27"/>
  <c r="R27"/>
  <c r="S27"/>
  <c r="I27"/>
  <c r="T26"/>
  <c r="U26"/>
  <c r="V26"/>
  <c r="R26"/>
  <c r="S26"/>
  <c r="I26"/>
  <c r="T25"/>
  <c r="U25"/>
  <c r="V25"/>
  <c r="R25"/>
  <c r="S25"/>
  <c r="I25"/>
  <c r="T24"/>
  <c r="U24"/>
  <c r="V24"/>
  <c r="R24"/>
  <c r="S24"/>
  <c r="I24"/>
  <c r="T23"/>
  <c r="U23"/>
  <c r="V23"/>
  <c r="R23"/>
  <c r="S23"/>
  <c r="I23"/>
  <c r="T22"/>
  <c r="U22"/>
  <c r="V22"/>
  <c r="R22"/>
  <c r="S22"/>
  <c r="I22"/>
  <c r="T21"/>
  <c r="U21"/>
  <c r="V21"/>
  <c r="R21"/>
  <c r="S21"/>
  <c r="I21"/>
  <c r="T20"/>
  <c r="U20"/>
  <c r="V20"/>
  <c r="R20"/>
  <c r="S20"/>
  <c r="I20"/>
  <c r="I19"/>
  <c r="H19"/>
  <c r="U18"/>
  <c r="V18"/>
  <c r="I18"/>
  <c r="U17"/>
  <c r="V17"/>
  <c r="I17"/>
  <c r="U16"/>
  <c r="V16"/>
  <c r="I16"/>
  <c r="U15"/>
  <c r="V15"/>
  <c r="I15"/>
  <c r="U14"/>
  <c r="V14"/>
  <c r="I14"/>
  <c r="U13"/>
  <c r="V13"/>
  <c r="I13"/>
  <c r="U12"/>
  <c r="V12"/>
  <c r="I12"/>
  <c r="U11"/>
  <c r="V11"/>
  <c r="I11"/>
  <c r="U10"/>
  <c r="V10"/>
  <c r="I10"/>
  <c r="U9"/>
  <c r="V9"/>
  <c r="I9"/>
  <c r="U8"/>
  <c r="V8"/>
  <c r="I8"/>
  <c r="U7"/>
  <c r="V7"/>
  <c r="I7"/>
  <c r="U6"/>
  <c r="V6"/>
  <c r="I6"/>
  <c r="U5"/>
  <c r="V5"/>
  <c r="I5"/>
  <c r="U4"/>
  <c r="V4"/>
  <c r="I4"/>
</calcChain>
</file>

<file path=xl/sharedStrings.xml><?xml version="1.0" encoding="utf-8"?>
<sst xmlns="http://schemas.openxmlformats.org/spreadsheetml/2006/main" count="289" uniqueCount="198">
  <si>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</si>
  <si>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</si>
  <si>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</si>
  <si>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</si>
  <si>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</si>
  <si>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</si>
  <si>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</si>
  <si>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</si>
  <si>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</si>
  <si>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</si>
  <si>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</si>
  <si>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</si>
  <si>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</si>
  <si>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</si>
  <si>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</si>
  <si>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</si>
  <si>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</si>
  <si>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</si>
  <si>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</si>
  <si>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</si>
  <si>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</si>
  <si>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</si>
  <si>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</si>
  <si>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</si>
  <si>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</si>
  <si>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</si>
  <si>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</si>
  <si>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</si>
  <si>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</si>
  <si>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</si>
  <si>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</si>
  <si>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</si>
  <si>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</si>
  <si>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</si>
  <si>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</si>
  <si>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</si>
  <si>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</si>
  <si>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</si>
  <si>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</si>
  <si>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</si>
  <si>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</si>
  <si>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</si>
  <si>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</si>
  <si>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</si>
  <si>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</si>
  <si>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</si>
  <si>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</si>
  <si>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</si>
  <si>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</si>
  <si>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</si>
  <si>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</si>
  <si>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</si>
  <si>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</si>
  <si>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</si>
  <si>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</si>
  <si>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</si>
  <si>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</si>
  <si>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</si>
  <si>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</si>
  <si>
    <t>合计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</si>
  <si>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</si>
  <si>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</si>
  <si>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</si>
  <si>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</si>
  <si>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</si>
  <si>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</si>
  <si>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</si>
  <si>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都江堰蒲阳路药店</t>
  </si>
  <si>
    <t>28.24%</t>
  </si>
  <si>
    <t>三江店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</si>
  <si>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</si>
  <si>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</si>
  <si>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</si>
  <si>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</si>
  <si>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</si>
  <si>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</si>
  <si>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</si>
  <si>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</si>
  <si>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</si>
  <si>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</si>
  <si>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</si>
  <si>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</si>
  <si>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</si>
  <si>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</si>
  <si>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</si>
  <si>
    <t>龙泉驿区驿生路药店</t>
  </si>
  <si>
    <t>城中片区</t>
  </si>
  <si>
    <t>26.24%</t>
  </si>
  <si>
    <t>郫郫筒镇东大街药店</t>
  </si>
  <si>
    <t>31.15%</t>
  </si>
  <si>
    <t>锦江区柳翠路药店</t>
  </si>
  <si>
    <t>32.81%</t>
  </si>
  <si>
    <t>成华杉板桥南一路店</t>
  </si>
  <si>
    <t>31.72%</t>
  </si>
  <si>
    <t>崔家店路药店</t>
  </si>
  <si>
    <t>30.41%</t>
  </si>
  <si>
    <t>华油路药店</t>
  </si>
  <si>
    <t>34.75%</t>
  </si>
  <si>
    <t>通盈街药店</t>
  </si>
  <si>
    <t>32.57%</t>
  </si>
  <si>
    <t>双林路药店</t>
  </si>
  <si>
    <t>31.89%</t>
  </si>
  <si>
    <t>郫筒镇一环路东南段药店</t>
  </si>
  <si>
    <t>30.98%</t>
  </si>
  <si>
    <t>浆洗街药店</t>
  </si>
  <si>
    <t>28.38%</t>
  </si>
  <si>
    <t>人民中路店</t>
  </si>
  <si>
    <t>33.36%</t>
  </si>
  <si>
    <t>金丝街药店</t>
  </si>
  <si>
    <t>34.16%</t>
  </si>
  <si>
    <t>锦江区庆云南街药店</t>
  </si>
  <si>
    <t>28.04%</t>
  </si>
  <si>
    <t>青羊区北东街店</t>
  </si>
  <si>
    <t>32.94%</t>
  </si>
  <si>
    <t>红星店</t>
  </si>
  <si>
    <t>34.14%</t>
  </si>
  <si>
    <t>武侯区科华街药店</t>
  </si>
  <si>
    <t>26.16%</t>
  </si>
  <si>
    <t>万宇路药店</t>
  </si>
  <si>
    <t>东南片区</t>
  </si>
  <si>
    <t>32.25%</t>
  </si>
  <si>
    <t>华康路药店</t>
  </si>
  <si>
    <t>29.97%</t>
  </si>
  <si>
    <t>锦江区水杉街药店</t>
  </si>
  <si>
    <t>34.76%</t>
  </si>
  <si>
    <t>龙潭西路店</t>
  </si>
  <si>
    <t>31.59%</t>
  </si>
  <si>
    <t>锦江区观音桥街药店</t>
  </si>
  <si>
    <t>29.12%</t>
  </si>
  <si>
    <t>万科路药店</t>
  </si>
  <si>
    <t>30.7%</t>
  </si>
  <si>
    <t>华泰路药店</t>
  </si>
  <si>
    <t>33.39%</t>
  </si>
  <si>
    <t>大源北街药店</t>
  </si>
  <si>
    <t>32.39%</t>
  </si>
  <si>
    <t>锦江区榕声路店</t>
  </si>
  <si>
    <t>34.62%</t>
  </si>
  <si>
    <t>双流西航港街道锦华路一段药店</t>
  </si>
  <si>
    <t>高新天久北巷药店</t>
  </si>
  <si>
    <t>27.63%</t>
  </si>
  <si>
    <t>中和街道柳荫街药店</t>
  </si>
  <si>
    <t>32.85%</t>
  </si>
  <si>
    <t>新乐中街药店</t>
  </si>
  <si>
    <t>29.24%</t>
  </si>
  <si>
    <t>府城大道西段店</t>
  </si>
  <si>
    <t>33.45%</t>
  </si>
  <si>
    <t>民丰大道西段药店</t>
  </si>
  <si>
    <t>32.41%</t>
  </si>
  <si>
    <t>双流三强西路药店</t>
  </si>
  <si>
    <t>28.36%</t>
  </si>
  <si>
    <t>新园大道店</t>
  </si>
  <si>
    <t>33.19%</t>
  </si>
  <si>
    <t>旗舰店</t>
  </si>
  <si>
    <t>旗舰片区</t>
  </si>
  <si>
    <t>28.32%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</si>
  <si>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</si>
  <si>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</si>
  <si>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</si>
  <si>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</si>
  <si>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</si>
  <si>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</si>
  <si>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</si>
  <si>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</si>
  <si>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</si>
  <si>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</si>
  <si>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</si>
  <si>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</si>
  <si>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</si>
  <si>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</si>
  <si>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</si>
  <si>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</si>
  <si>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</si>
  <si>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t>清江东路</t>
    </r>
    <r>
      <rPr>
        <sz val="9"/>
        <rFont val="Arial"/>
        <family val="2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</si>
  <si>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</si>
  <si>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</si>
  <si>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</si>
  <si>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</si>
  <si>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</si>
  <si>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</si>
  <si>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</si>
  <si>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</si>
  <si>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</si>
  <si>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</si>
  <si>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</si>
  <si>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</si>
  <si>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</si>
  <si>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</si>
  <si>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</si>
  <si>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</si>
  <si>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</si>
  <si>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</si>
  <si>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</si>
  <si>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</si>
  <si>
    <t>农商银行</t>
    <phoneticPr fontId="10" type="noConversion"/>
  </si>
  <si>
    <t>1000米</t>
    <phoneticPr fontId="10" type="noConversion"/>
  </si>
  <si>
    <t>步行</t>
    <phoneticPr fontId="10" type="noConversion"/>
  </si>
  <si>
    <t>30分钟</t>
    <phoneticPr fontId="10" type="noConversion"/>
  </si>
  <si>
    <t>否</t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</si>
</sst>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0.0%"/>
    <numFmt numFmtId="177" formatCode="0_ "/>
  </numFmts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family val="2"/>
    </font>
    <font>
      <b/>
      <sz val="9"/>
      <name val="Arial"/>
      <family val="2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1" xfId="5" applyNumberFormat="1" applyFont="1" applyFill="1" applyBorder="1" applyAlignment="1">
      <alignment wrapText="1"/>
    </xf>
    <xf numFmtId="0" fontId="2" fillId="0" borderId="1" xfId="5" applyFont="1" applyFill="1" applyBorder="1" applyAlignment="1">
      <alignment horizontal="left"/>
    </xf>
    <xf numFmtId="177" fontId="5" fillId="0" borderId="1" xfId="5" applyNumberFormat="1" applyFont="1" applyFill="1" applyBorder="1" applyAlignment="1">
      <alignment horizontal="center"/>
    </xf>
    <xf numFmtId="177" fontId="5" fillId="0" borderId="1" xfId="5" applyNumberFormat="1" applyFont="1" applyFill="1" applyBorder="1" applyAlignment="1">
      <alignment horizontal="left"/>
    </xf>
    <xf numFmtId="0" fontId="5" fillId="0" borderId="1" xfId="5" applyFont="1" applyFill="1" applyBorder="1" applyAlignment="1">
      <alignment horizontal="left"/>
    </xf>
    <xf numFmtId="0" fontId="5" fillId="2" borderId="1" xfId="5" applyFont="1" applyFill="1" applyBorder="1" applyAlignment="1">
      <alignment horizontal="left"/>
    </xf>
    <xf numFmtId="0" fontId="4" fillId="0" borderId="1" xfId="5" applyFont="1" applyFill="1" applyBorder="1" applyAlignment="1">
      <alignment horizontal="left"/>
    </xf>
    <xf numFmtId="177" fontId="6" fillId="0" borderId="1" xfId="5" applyNumberFormat="1" applyFont="1" applyFill="1" applyBorder="1" applyAlignment="1">
      <alignment horizontal="center"/>
    </xf>
    <xf numFmtId="177" fontId="6" fillId="2" borderId="1" xfId="5" applyNumberFormat="1" applyFont="1" applyFill="1" applyBorder="1" applyAlignment="1">
      <alignment horizontal="center"/>
    </xf>
    <xf numFmtId="0" fontId="6" fillId="0" borderId="1" xfId="5" applyFont="1" applyFill="1" applyBorder="1" applyAlignment="1">
      <alignment horizontal="left"/>
    </xf>
    <xf numFmtId="0" fontId="5" fillId="0" borderId="1" xfId="4" applyFont="1" applyFill="1" applyBorder="1" applyAlignment="1">
      <alignment horizontal="left"/>
    </xf>
    <xf numFmtId="0" fontId="6" fillId="0" borderId="1" xfId="5" applyFont="1" applyFill="1" applyBorder="1" applyAlignment="1">
      <alignment horizontal="center"/>
    </xf>
    <xf numFmtId="0" fontId="6" fillId="2" borderId="1" xfId="5" applyFont="1" applyFill="1" applyBorder="1" applyAlignment="1">
      <alignment horizontal="center"/>
    </xf>
    <xf numFmtId="0" fontId="5" fillId="0" borderId="1" xfId="3" applyFont="1" applyFill="1" applyBorder="1" applyAlignment="1">
      <alignment horizontal="left"/>
    </xf>
    <xf numFmtId="0" fontId="5" fillId="2" borderId="1" xfId="3" applyFont="1" applyFill="1" applyBorder="1" applyAlignment="1">
      <alignment horizontal="left"/>
    </xf>
    <xf numFmtId="0" fontId="5" fillId="0" borderId="1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left"/>
    </xf>
    <xf numFmtId="0" fontId="2" fillId="2" borderId="1" xfId="5" applyFont="1" applyFill="1" applyBorder="1" applyAlignment="1">
      <alignment horizontal="left"/>
    </xf>
    <xf numFmtId="177" fontId="5" fillId="2" borderId="1" xfId="5" applyNumberFormat="1" applyFont="1" applyFill="1" applyBorder="1" applyAlignment="1">
      <alignment horizontal="center"/>
    </xf>
    <xf numFmtId="177" fontId="5" fillId="2" borderId="1" xfId="5" applyNumberFormat="1" applyFont="1" applyFill="1" applyBorder="1" applyAlignment="1">
      <alignment horizontal="left"/>
    </xf>
    <xf numFmtId="176" fontId="5" fillId="0" borderId="1" xfId="1" applyNumberFormat="1" applyFont="1" applyFill="1" applyBorder="1" applyAlignment="1">
      <alignment horizontal="left"/>
    </xf>
    <xf numFmtId="0" fontId="5" fillId="0" borderId="1" xfId="5" applyNumberFormat="1" applyFont="1" applyFill="1" applyBorder="1" applyAlignment="1">
      <alignment horizontal="left" wrapText="1"/>
    </xf>
    <xf numFmtId="10" fontId="5" fillId="0" borderId="1" xfId="1" applyNumberFormat="1" applyFont="1" applyFill="1" applyBorder="1" applyAlignment="1">
      <alignment horizontal="left"/>
    </xf>
    <xf numFmtId="176" fontId="5" fillId="0" borderId="1" xfId="5" applyNumberFormat="1" applyFont="1" applyFill="1" applyBorder="1" applyAlignment="1">
      <alignment horizontal="left" wrapText="1"/>
    </xf>
    <xf numFmtId="176" fontId="6" fillId="0" borderId="1" xfId="1" applyNumberFormat="1" applyFont="1" applyFill="1" applyBorder="1" applyAlignment="1">
      <alignment horizontal="left"/>
    </xf>
    <xf numFmtId="176" fontId="6" fillId="0" borderId="1" xfId="1" applyNumberFormat="1" applyFont="1" applyFill="1" applyBorder="1" applyAlignment="1">
      <alignment horizontal="left" wrapText="1"/>
    </xf>
    <xf numFmtId="10" fontId="6" fillId="0" borderId="1" xfId="1" applyNumberFormat="1" applyFont="1" applyFill="1" applyBorder="1" applyAlignment="1">
      <alignment horizontal="left"/>
    </xf>
    <xf numFmtId="177" fontId="6" fillId="0" borderId="1" xfId="5" applyNumberFormat="1" applyFont="1" applyFill="1" applyBorder="1" applyAlignment="1">
      <alignment horizontal="left"/>
    </xf>
    <xf numFmtId="176" fontId="5" fillId="2" borderId="1" xfId="1" applyNumberFormat="1" applyFont="1" applyFill="1" applyBorder="1" applyAlignment="1">
      <alignment horizontal="left"/>
    </xf>
    <xf numFmtId="0" fontId="5" fillId="2" borderId="1" xfId="5" applyNumberFormat="1" applyFont="1" applyFill="1" applyBorder="1" applyAlignment="1">
      <alignment horizontal="left" wrapText="1"/>
    </xf>
    <xf numFmtId="10" fontId="5" fillId="2" borderId="1" xfId="1" applyNumberFormat="1" applyFont="1" applyFill="1" applyBorder="1" applyAlignment="1">
      <alignment horizontal="left"/>
    </xf>
    <xf numFmtId="0" fontId="5" fillId="0" borderId="1" xfId="5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2" borderId="1" xfId="5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7" fillId="0" borderId="1" xfId="0" applyFont="1" applyFill="1" applyBorder="1" applyAlignment="1"/>
    <xf numFmtId="0" fontId="1" fillId="2" borderId="1" xfId="0" applyFont="1" applyFill="1" applyBorder="1" applyAlignment="1"/>
    <xf numFmtId="177" fontId="6" fillId="2" borderId="1" xfId="5" applyNumberFormat="1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2" borderId="1" xfId="0" applyFont="1" applyFill="1" applyBorder="1" applyAlignment="1"/>
    <xf numFmtId="0" fontId="9" fillId="0" borderId="1" xfId="5" applyFont="1" applyFill="1" applyBorder="1" applyAlignment="1">
      <alignment horizontal="left"/>
    </xf>
    <xf numFmtId="176" fontId="9" fillId="0" borderId="1" xfId="1" applyNumberFormat="1" applyFont="1" applyFill="1" applyBorder="1" applyAlignment="1">
      <alignment horizontal="left"/>
    </xf>
    <xf numFmtId="177" fontId="8" fillId="0" borderId="1" xfId="0" applyNumberFormat="1" applyFont="1" applyFill="1" applyBorder="1" applyAlignment="1"/>
    <xf numFmtId="0" fontId="3" fillId="0" borderId="0" xfId="0" applyFont="1" applyFill="1" applyAlignment="1">
      <alignment horizontal="center"/>
    </xf>
  </cellXfs>
  <cellStyles count="6">
    <cellStyle name="百分比 2" xfId="1"/>
    <cellStyle name="常规" xfId="0" builtinId="0"/>
    <cellStyle name="常规 2" xfId="2"/>
    <cellStyle name="常规 3" xfId="3"/>
    <cellStyle name="常规 4" xfId="4"/>
    <cellStyle name="常规 5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91"/>
  <sheetViews>
    <sheetView tabSelected="1" workbookViewId="0">
      <selection activeCell="Y43" sqref="Y43"/>
    </sheetView>
  </sheetViews>
  <sheetFormatPr defaultRowHeight="14.25"/>
  <cols>
    <col min="1" max="1" width="19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4" width="9" style="3"/>
    <col min="25" max="25" width="15.875" style="3" customWidth="1"/>
    <col min="26" max="26" width="11.125" style="1" customWidth="1"/>
    <col min="27" max="27" width="11" customWidth="1"/>
    <col min="28" max="28" width="14.375" customWidth="1"/>
  </cols>
  <sheetData>
    <row r="1" spans="1:29" ht="22.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</row>
    <row r="3" spans="1:29" ht="33.7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</row>
    <row r="4" spans="1:29" ht="15" hidden="1">
      <c r="A4" s="5" t="s">
        <v>30</v>
      </c>
      <c r="B4" s="5" t="s">
        <v>31</v>
      </c>
      <c r="C4" s="6">
        <v>1931</v>
      </c>
      <c r="D4" s="7">
        <f t="shared" ref="D4:D17" si="0">C4*1.2</f>
        <v>2317.1999999999998</v>
      </c>
      <c r="E4" s="7">
        <v>3076</v>
      </c>
      <c r="F4" s="8">
        <v>2700</v>
      </c>
      <c r="G4" s="9">
        <f t="shared" ref="G4:G9" si="1">F4</f>
        <v>2700</v>
      </c>
      <c r="H4" s="8">
        <f t="shared" ref="H4:H67" si="2">G4*30</f>
        <v>81000</v>
      </c>
      <c r="I4" s="24">
        <f t="shared" ref="I4:I67" si="3">(G4-C4)/C4</f>
        <v>0.3982392542723977</v>
      </c>
      <c r="J4" s="25" t="s">
        <v>32</v>
      </c>
      <c r="K4" s="26">
        <v>3.6090198843217701E-2</v>
      </c>
      <c r="L4" s="7">
        <f t="shared" ref="L4:L18" si="4">H4*K4</f>
        <v>2923.3061063006339</v>
      </c>
      <c r="M4" s="24">
        <v>0.114913849706237</v>
      </c>
      <c r="N4" s="7">
        <f t="shared" ref="N4:N18" si="5">M4*H4</f>
        <v>9308.0218262051967</v>
      </c>
      <c r="O4" s="7">
        <v>68.12</v>
      </c>
      <c r="P4" s="6">
        <f t="shared" ref="P4:P18" si="6">H4/O4</f>
        <v>1189.0780974750439</v>
      </c>
      <c r="Q4" s="35">
        <f>G4*1.08</f>
        <v>2916</v>
      </c>
      <c r="R4" s="8">
        <f t="shared" ref="R4:R18" si="7">Q4*30</f>
        <v>87480</v>
      </c>
      <c r="S4" s="7">
        <f t="shared" ref="S4:S18" si="8">R4*J4</f>
        <v>28063.583999999999</v>
      </c>
      <c r="T4" s="8">
        <f>G4*1.16</f>
        <v>3132</v>
      </c>
      <c r="U4" s="8">
        <f t="shared" ref="U4:U49" si="9">T4*30</f>
        <v>93960</v>
      </c>
      <c r="V4" s="7">
        <f t="shared" ref="V4:V67" si="10">U4*J4</f>
        <v>30142.367999999999</v>
      </c>
      <c r="W4" s="36"/>
      <c r="X4" s="36"/>
      <c r="Y4" s="36"/>
      <c r="Z4" s="40"/>
      <c r="AA4" s="41"/>
      <c r="AB4" s="41"/>
      <c r="AC4" s="41"/>
    </row>
    <row r="5" spans="1:29" ht="15" hidden="1">
      <c r="A5" s="5" t="s">
        <v>33</v>
      </c>
      <c r="B5" s="5" t="s">
        <v>31</v>
      </c>
      <c r="C5" s="6">
        <v>2560</v>
      </c>
      <c r="D5" s="7">
        <f t="shared" si="0"/>
        <v>3072</v>
      </c>
      <c r="E5" s="7">
        <v>3195</v>
      </c>
      <c r="F5" s="8">
        <v>2900</v>
      </c>
      <c r="G5" s="9">
        <f t="shared" si="1"/>
        <v>2900</v>
      </c>
      <c r="H5" s="8">
        <f t="shared" si="2"/>
        <v>87000</v>
      </c>
      <c r="I5" s="24">
        <f t="shared" si="3"/>
        <v>0.1328125</v>
      </c>
      <c r="J5" s="25" t="s">
        <v>34</v>
      </c>
      <c r="K5" s="26">
        <v>2.45476956119733E-2</v>
      </c>
      <c r="L5" s="7">
        <f t="shared" si="4"/>
        <v>2135.649518241677</v>
      </c>
      <c r="M5" s="24">
        <v>0.10474245965078401</v>
      </c>
      <c r="N5" s="7">
        <f t="shared" si="5"/>
        <v>9112.5939896182081</v>
      </c>
      <c r="O5" s="7">
        <v>72.400000000000006</v>
      </c>
      <c r="P5" s="6">
        <f t="shared" si="6"/>
        <v>1201.6574585635358</v>
      </c>
      <c r="Q5" s="35">
        <f>G5*1.08</f>
        <v>3132</v>
      </c>
      <c r="R5" s="8">
        <f t="shared" si="7"/>
        <v>93960</v>
      </c>
      <c r="S5" s="7">
        <f t="shared" si="8"/>
        <v>30565.187999999998</v>
      </c>
      <c r="T5" s="8">
        <f>G5*1.16</f>
        <v>3363.9999999999995</v>
      </c>
      <c r="U5" s="8">
        <f t="shared" si="9"/>
        <v>100919.99999999999</v>
      </c>
      <c r="V5" s="7">
        <f t="shared" si="10"/>
        <v>32829.275999999991</v>
      </c>
      <c r="W5" s="36"/>
      <c r="X5" s="36"/>
      <c r="Y5" s="36"/>
      <c r="Z5" s="40"/>
      <c r="AA5" s="41"/>
      <c r="AB5" s="41"/>
      <c r="AC5" s="41"/>
    </row>
    <row r="6" spans="1:29" ht="15" hidden="1">
      <c r="A6" s="5" t="s">
        <v>35</v>
      </c>
      <c r="B6" s="5" t="s">
        <v>31</v>
      </c>
      <c r="C6" s="6">
        <v>2225</v>
      </c>
      <c r="D6" s="7">
        <f t="shared" si="0"/>
        <v>2670</v>
      </c>
      <c r="E6" s="7">
        <v>3169</v>
      </c>
      <c r="F6" s="8">
        <v>3000</v>
      </c>
      <c r="G6" s="9">
        <f t="shared" si="1"/>
        <v>3000</v>
      </c>
      <c r="H6" s="8">
        <f t="shared" si="2"/>
        <v>90000</v>
      </c>
      <c r="I6" s="24">
        <f t="shared" si="3"/>
        <v>0.34831460674157305</v>
      </c>
      <c r="J6" s="25" t="s">
        <v>36</v>
      </c>
      <c r="K6" s="26">
        <v>3.91348819578521E-2</v>
      </c>
      <c r="L6" s="7">
        <f t="shared" si="4"/>
        <v>3522.1393762066891</v>
      </c>
      <c r="M6" s="24">
        <v>0.11796990049706101</v>
      </c>
      <c r="N6" s="7">
        <f t="shared" si="5"/>
        <v>10617.29104473549</v>
      </c>
      <c r="O6" s="7">
        <v>80.849999999999994</v>
      </c>
      <c r="P6" s="6">
        <f t="shared" si="6"/>
        <v>1113.1725417439704</v>
      </c>
      <c r="Q6" s="35">
        <f t="shared" ref="Q6:Q12" si="11">G6*1.06</f>
        <v>3180</v>
      </c>
      <c r="R6" s="8">
        <f t="shared" si="7"/>
        <v>95400</v>
      </c>
      <c r="S6" s="7">
        <f t="shared" si="8"/>
        <v>27618.3</v>
      </c>
      <c r="T6" s="8">
        <f t="shared" ref="T6:T12" si="12">G6*1.12</f>
        <v>3360.0000000000005</v>
      </c>
      <c r="U6" s="8">
        <f t="shared" si="9"/>
        <v>100800.00000000001</v>
      </c>
      <c r="V6" s="7">
        <f t="shared" si="10"/>
        <v>29181.600000000002</v>
      </c>
      <c r="W6" s="36"/>
      <c r="X6" s="36"/>
      <c r="Y6" s="36"/>
      <c r="Z6" s="40"/>
      <c r="AA6" s="41"/>
      <c r="AB6" s="41"/>
      <c r="AC6" s="41"/>
    </row>
    <row r="7" spans="1:29" ht="15" hidden="1">
      <c r="A7" s="5" t="s">
        <v>37</v>
      </c>
      <c r="B7" s="5" t="s">
        <v>31</v>
      </c>
      <c r="C7" s="6">
        <v>2416</v>
      </c>
      <c r="D7" s="7">
        <f t="shared" si="0"/>
        <v>2899.2</v>
      </c>
      <c r="E7" s="7">
        <v>3076</v>
      </c>
      <c r="F7" s="8">
        <v>2700</v>
      </c>
      <c r="G7" s="9">
        <f t="shared" si="1"/>
        <v>2700</v>
      </c>
      <c r="H7" s="8">
        <f t="shared" si="2"/>
        <v>81000</v>
      </c>
      <c r="I7" s="24">
        <f t="shared" si="3"/>
        <v>0.11754966887417219</v>
      </c>
      <c r="J7" s="25" t="s">
        <v>38</v>
      </c>
      <c r="K7" s="26">
        <v>3.3839305097316301E-2</v>
      </c>
      <c r="L7" s="7">
        <f t="shared" si="4"/>
        <v>2740.9837128826202</v>
      </c>
      <c r="M7" s="24">
        <v>0.101527123142525</v>
      </c>
      <c r="N7" s="7">
        <f t="shared" si="5"/>
        <v>8223.6969745445258</v>
      </c>
      <c r="O7" s="7">
        <v>67.459999999999994</v>
      </c>
      <c r="P7" s="6">
        <f t="shared" si="6"/>
        <v>1200.7115327601543</v>
      </c>
      <c r="Q7" s="35">
        <f>G7*1.08</f>
        <v>2916</v>
      </c>
      <c r="R7" s="8">
        <f t="shared" si="7"/>
        <v>87480</v>
      </c>
      <c r="S7" s="7">
        <f t="shared" si="8"/>
        <v>28089.828000000001</v>
      </c>
      <c r="T7" s="8">
        <f>G7*1.16</f>
        <v>3132</v>
      </c>
      <c r="U7" s="8">
        <f t="shared" si="9"/>
        <v>93960</v>
      </c>
      <c r="V7" s="7">
        <f t="shared" si="10"/>
        <v>30170.556</v>
      </c>
      <c r="W7" s="36"/>
      <c r="X7" s="36"/>
      <c r="Y7" s="36"/>
      <c r="Z7" s="40"/>
      <c r="AA7" s="41"/>
      <c r="AB7" s="41"/>
      <c r="AC7" s="41"/>
    </row>
    <row r="8" spans="1:29" ht="15" hidden="1">
      <c r="A8" s="5" t="s">
        <v>39</v>
      </c>
      <c r="B8" s="5" t="s">
        <v>31</v>
      </c>
      <c r="C8" s="6">
        <v>2004</v>
      </c>
      <c r="D8" s="7">
        <f t="shared" si="0"/>
        <v>2404.7999999999997</v>
      </c>
      <c r="E8" s="7">
        <v>3471</v>
      </c>
      <c r="F8" s="8">
        <v>3100</v>
      </c>
      <c r="G8" s="9">
        <f t="shared" si="1"/>
        <v>3100</v>
      </c>
      <c r="H8" s="8">
        <f t="shared" si="2"/>
        <v>93000</v>
      </c>
      <c r="I8" s="24">
        <f t="shared" si="3"/>
        <v>0.54690618762475052</v>
      </c>
      <c r="J8" s="25" t="s">
        <v>40</v>
      </c>
      <c r="K8" s="26">
        <v>5.2336325081368998E-2</v>
      </c>
      <c r="L8" s="7">
        <f t="shared" si="4"/>
        <v>4867.278232567317</v>
      </c>
      <c r="M8" s="24">
        <v>0.11427425828044201</v>
      </c>
      <c r="N8" s="7">
        <f t="shared" si="5"/>
        <v>10627.506020081106</v>
      </c>
      <c r="O8" s="7">
        <v>71.42</v>
      </c>
      <c r="P8" s="6">
        <f t="shared" si="6"/>
        <v>1302.15625875105</v>
      </c>
      <c r="Q8" s="35">
        <f t="shared" si="11"/>
        <v>3286</v>
      </c>
      <c r="R8" s="8">
        <f t="shared" si="7"/>
        <v>98580</v>
      </c>
      <c r="S8" s="7">
        <f t="shared" si="8"/>
        <v>30638.664000000001</v>
      </c>
      <c r="T8" s="8">
        <f t="shared" si="12"/>
        <v>3472.0000000000005</v>
      </c>
      <c r="U8" s="8">
        <f t="shared" si="9"/>
        <v>104160.00000000001</v>
      </c>
      <c r="V8" s="7">
        <f t="shared" si="10"/>
        <v>32372.928000000007</v>
      </c>
      <c r="W8" s="36"/>
      <c r="X8" s="36"/>
      <c r="Y8" s="36"/>
      <c r="Z8" s="40"/>
      <c r="AA8" s="41"/>
      <c r="AB8" s="41"/>
      <c r="AC8" s="41"/>
    </row>
    <row r="9" spans="1:29" ht="15" hidden="1">
      <c r="A9" s="5" t="s">
        <v>41</v>
      </c>
      <c r="B9" s="5" t="s">
        <v>31</v>
      </c>
      <c r="C9" s="6">
        <v>2457</v>
      </c>
      <c r="D9" s="7">
        <f t="shared" si="0"/>
        <v>2948.4</v>
      </c>
      <c r="E9" s="7">
        <v>3873</v>
      </c>
      <c r="F9" s="8">
        <v>3700</v>
      </c>
      <c r="G9" s="9">
        <f t="shared" si="1"/>
        <v>3700</v>
      </c>
      <c r="H9" s="8">
        <f t="shared" si="2"/>
        <v>111000</v>
      </c>
      <c r="I9" s="24">
        <f t="shared" si="3"/>
        <v>0.50590150590150595</v>
      </c>
      <c r="J9" s="27">
        <v>0.34</v>
      </c>
      <c r="K9" s="26">
        <v>3.02268900365056E-2</v>
      </c>
      <c r="L9" s="7">
        <f t="shared" si="4"/>
        <v>3355.1847940521216</v>
      </c>
      <c r="M9" s="24">
        <v>0.145684037820801</v>
      </c>
      <c r="N9" s="7">
        <f t="shared" si="5"/>
        <v>16170.928198108912</v>
      </c>
      <c r="O9" s="7">
        <v>58.59</v>
      </c>
      <c r="P9" s="6">
        <f t="shared" si="6"/>
        <v>1894.521249359959</v>
      </c>
      <c r="Q9" s="35">
        <f t="shared" si="11"/>
        <v>3922</v>
      </c>
      <c r="R9" s="8">
        <f t="shared" si="7"/>
        <v>117660</v>
      </c>
      <c r="S9" s="7">
        <f t="shared" si="8"/>
        <v>40004.400000000001</v>
      </c>
      <c r="T9" s="8">
        <f t="shared" si="12"/>
        <v>4144</v>
      </c>
      <c r="U9" s="8">
        <f t="shared" si="9"/>
        <v>124320</v>
      </c>
      <c r="V9" s="7">
        <f t="shared" si="10"/>
        <v>42268.800000000003</v>
      </c>
      <c r="W9" s="36"/>
      <c r="X9" s="36"/>
      <c r="Y9" s="36"/>
      <c r="Z9" s="40"/>
      <c r="AA9" s="41"/>
      <c r="AB9" s="41"/>
      <c r="AC9" s="41"/>
    </row>
    <row r="10" spans="1:29" ht="15" hidden="1">
      <c r="A10" s="5" t="s">
        <v>42</v>
      </c>
      <c r="B10" s="5" t="s">
        <v>31</v>
      </c>
      <c r="C10" s="6">
        <v>3922</v>
      </c>
      <c r="D10" s="7">
        <f t="shared" si="0"/>
        <v>4706.3999999999996</v>
      </c>
      <c r="E10" s="7">
        <v>4103</v>
      </c>
      <c r="F10" s="8">
        <v>4800</v>
      </c>
      <c r="G10" s="9">
        <v>4500</v>
      </c>
      <c r="H10" s="8">
        <f t="shared" si="2"/>
        <v>135000</v>
      </c>
      <c r="I10" s="24">
        <f t="shared" si="3"/>
        <v>0.14737378888322283</v>
      </c>
      <c r="J10" s="25" t="s">
        <v>43</v>
      </c>
      <c r="K10" s="26">
        <v>2.8573029184898201E-2</v>
      </c>
      <c r="L10" s="7">
        <f t="shared" si="4"/>
        <v>3857.358939961257</v>
      </c>
      <c r="M10" s="24">
        <v>0.11046014547439099</v>
      </c>
      <c r="N10" s="7">
        <f t="shared" si="5"/>
        <v>14912.119639042785</v>
      </c>
      <c r="O10" s="7">
        <v>69.209999999999994</v>
      </c>
      <c r="P10" s="6">
        <f t="shared" si="6"/>
        <v>1950.585175552666</v>
      </c>
      <c r="Q10" s="35">
        <f t="shared" si="11"/>
        <v>4770</v>
      </c>
      <c r="R10" s="8">
        <f t="shared" si="7"/>
        <v>143100</v>
      </c>
      <c r="S10" s="7">
        <f t="shared" si="8"/>
        <v>48768.479999999996</v>
      </c>
      <c r="T10" s="8">
        <f t="shared" si="12"/>
        <v>5040.0000000000009</v>
      </c>
      <c r="U10" s="8">
        <f t="shared" si="9"/>
        <v>151200.00000000003</v>
      </c>
      <c r="V10" s="7">
        <f t="shared" si="10"/>
        <v>51528.960000000006</v>
      </c>
      <c r="W10" s="36"/>
      <c r="X10" s="36"/>
      <c r="Y10" s="36"/>
      <c r="Z10" s="40"/>
      <c r="AA10" s="41"/>
      <c r="AB10" s="41"/>
      <c r="AC10" s="41"/>
    </row>
    <row r="11" spans="1:29" ht="15" hidden="1">
      <c r="A11" s="5" t="s">
        <v>44</v>
      </c>
      <c r="B11" s="5" t="s">
        <v>31</v>
      </c>
      <c r="C11" s="6">
        <v>3665</v>
      </c>
      <c r="D11" s="7">
        <f t="shared" si="0"/>
        <v>4398</v>
      </c>
      <c r="E11" s="7">
        <v>4095</v>
      </c>
      <c r="F11" s="8">
        <v>4300</v>
      </c>
      <c r="G11" s="9">
        <f>F11</f>
        <v>4300</v>
      </c>
      <c r="H11" s="8">
        <f t="shared" si="2"/>
        <v>129000</v>
      </c>
      <c r="I11" s="24">
        <f t="shared" si="3"/>
        <v>0.17326057298772168</v>
      </c>
      <c r="J11" s="25" t="s">
        <v>45</v>
      </c>
      <c r="K11" s="26">
        <v>6.2217494211972597E-2</v>
      </c>
      <c r="L11" s="7">
        <f t="shared" si="4"/>
        <v>8026.0567533444655</v>
      </c>
      <c r="M11" s="24">
        <v>0.12765875652400899</v>
      </c>
      <c r="N11" s="7">
        <f t="shared" si="5"/>
        <v>16467.979591597159</v>
      </c>
      <c r="O11" s="7">
        <v>68.89</v>
      </c>
      <c r="P11" s="6">
        <f t="shared" si="6"/>
        <v>1872.5504427347946</v>
      </c>
      <c r="Q11" s="35">
        <f t="shared" si="11"/>
        <v>4558</v>
      </c>
      <c r="R11" s="8">
        <f t="shared" si="7"/>
        <v>136740</v>
      </c>
      <c r="S11" s="7">
        <f t="shared" si="8"/>
        <v>47831.652000000002</v>
      </c>
      <c r="T11" s="8">
        <f t="shared" si="12"/>
        <v>4816.0000000000009</v>
      </c>
      <c r="U11" s="8">
        <f t="shared" si="9"/>
        <v>144480.00000000003</v>
      </c>
      <c r="V11" s="7">
        <f t="shared" si="10"/>
        <v>50539.104000000007</v>
      </c>
      <c r="W11" s="36"/>
      <c r="X11" s="36"/>
      <c r="Y11" s="36"/>
      <c r="Z11" s="40"/>
      <c r="AA11" s="41"/>
      <c r="AB11" s="41"/>
      <c r="AC11" s="41"/>
    </row>
    <row r="12" spans="1:29" ht="15" hidden="1">
      <c r="A12" s="5" t="s">
        <v>46</v>
      </c>
      <c r="B12" s="5" t="s">
        <v>31</v>
      </c>
      <c r="C12" s="6">
        <v>2298</v>
      </c>
      <c r="D12" s="7">
        <f t="shared" si="0"/>
        <v>2757.6</v>
      </c>
      <c r="E12" s="7">
        <v>2384</v>
      </c>
      <c r="F12" s="8">
        <v>3100</v>
      </c>
      <c r="G12" s="9">
        <v>3100</v>
      </c>
      <c r="H12" s="8">
        <f t="shared" si="2"/>
        <v>93000</v>
      </c>
      <c r="I12" s="24">
        <f t="shared" si="3"/>
        <v>0.34899912967798086</v>
      </c>
      <c r="J12" s="25" t="s">
        <v>47</v>
      </c>
      <c r="K12" s="26">
        <v>1.6993913751532998E-2</v>
      </c>
      <c r="L12" s="7">
        <f t="shared" si="4"/>
        <v>1580.4339788925688</v>
      </c>
      <c r="M12" s="24">
        <v>0.11200447700433799</v>
      </c>
      <c r="N12" s="7">
        <f t="shared" si="5"/>
        <v>10416.416361403433</v>
      </c>
      <c r="O12" s="7">
        <v>65.430000000000007</v>
      </c>
      <c r="P12" s="6">
        <f t="shared" si="6"/>
        <v>1421.3663457129755</v>
      </c>
      <c r="Q12" s="35">
        <f t="shared" si="11"/>
        <v>3286</v>
      </c>
      <c r="R12" s="8">
        <f t="shared" si="7"/>
        <v>98580</v>
      </c>
      <c r="S12" s="7">
        <f t="shared" si="8"/>
        <v>31811.766</v>
      </c>
      <c r="T12" s="8">
        <f t="shared" si="12"/>
        <v>3472.0000000000005</v>
      </c>
      <c r="U12" s="8">
        <f t="shared" si="9"/>
        <v>104160.00000000001</v>
      </c>
      <c r="V12" s="7">
        <f t="shared" si="10"/>
        <v>33612.432000000001</v>
      </c>
      <c r="W12" s="36"/>
      <c r="X12" s="36"/>
      <c r="Y12" s="36"/>
      <c r="Z12" s="40"/>
      <c r="AA12" s="41"/>
      <c r="AB12" s="41"/>
      <c r="AC12" s="41"/>
    </row>
    <row r="13" spans="1:29" ht="15" hidden="1">
      <c r="A13" s="5" t="s">
        <v>48</v>
      </c>
      <c r="B13" s="5" t="s">
        <v>31</v>
      </c>
      <c r="C13" s="6">
        <v>12722</v>
      </c>
      <c r="D13" s="7">
        <f t="shared" si="0"/>
        <v>15266.4</v>
      </c>
      <c r="E13" s="7">
        <v>14968</v>
      </c>
      <c r="F13" s="8">
        <v>15700</v>
      </c>
      <c r="G13" s="9">
        <v>15300</v>
      </c>
      <c r="H13" s="8">
        <f t="shared" si="2"/>
        <v>459000</v>
      </c>
      <c r="I13" s="24">
        <f t="shared" si="3"/>
        <v>0.20264109416758372</v>
      </c>
      <c r="J13" s="25" t="s">
        <v>49</v>
      </c>
      <c r="K13" s="26">
        <v>0.187753101348689</v>
      </c>
      <c r="L13" s="7">
        <f t="shared" si="4"/>
        <v>86178.673519048258</v>
      </c>
      <c r="M13" s="24">
        <v>0.12860942204039699</v>
      </c>
      <c r="N13" s="7">
        <f t="shared" si="5"/>
        <v>59031.724716542216</v>
      </c>
      <c r="O13" s="7">
        <v>80.77</v>
      </c>
      <c r="P13" s="6">
        <f t="shared" si="6"/>
        <v>5682.8030209236103</v>
      </c>
      <c r="Q13" s="35">
        <f>G13*1.03</f>
        <v>15759</v>
      </c>
      <c r="R13" s="8">
        <f t="shared" si="7"/>
        <v>472770</v>
      </c>
      <c r="S13" s="7">
        <f t="shared" si="8"/>
        <v>154170.29699999999</v>
      </c>
      <c r="T13" s="8">
        <f>G13*1.06</f>
        <v>16218</v>
      </c>
      <c r="U13" s="8">
        <f t="shared" si="9"/>
        <v>486540</v>
      </c>
      <c r="V13" s="7">
        <f t="shared" si="10"/>
        <v>158660.69399999999</v>
      </c>
      <c r="W13" s="36"/>
      <c r="X13" s="36"/>
      <c r="Y13" s="36"/>
      <c r="Z13" s="40"/>
      <c r="AA13" s="41"/>
      <c r="AB13" s="41"/>
      <c r="AC13" s="41"/>
    </row>
    <row r="14" spans="1:29" ht="15" hidden="1">
      <c r="A14" s="5" t="s">
        <v>50</v>
      </c>
      <c r="B14" s="5" t="s">
        <v>31</v>
      </c>
      <c r="C14" s="6">
        <v>5474</v>
      </c>
      <c r="D14" s="7">
        <f t="shared" si="0"/>
        <v>6568.8</v>
      </c>
      <c r="E14" s="7">
        <v>4321</v>
      </c>
      <c r="F14" s="8">
        <v>4800</v>
      </c>
      <c r="G14" s="9">
        <v>4800</v>
      </c>
      <c r="H14" s="8">
        <f t="shared" si="2"/>
        <v>144000</v>
      </c>
      <c r="I14" s="24">
        <f t="shared" si="3"/>
        <v>-0.12312751187431495</v>
      </c>
      <c r="J14" s="25" t="s">
        <v>51</v>
      </c>
      <c r="K14" s="26">
        <v>8.6179012393968496E-2</v>
      </c>
      <c r="L14" s="7">
        <f t="shared" si="4"/>
        <v>12409.777784731463</v>
      </c>
      <c r="M14" s="24">
        <v>0.10080484260768301</v>
      </c>
      <c r="N14" s="7">
        <f t="shared" si="5"/>
        <v>14515.897335506354</v>
      </c>
      <c r="O14" s="7">
        <v>69.38</v>
      </c>
      <c r="P14" s="6">
        <f t="shared" si="6"/>
        <v>2075.5260882098587</v>
      </c>
      <c r="Q14" s="35">
        <f>G14*1.06</f>
        <v>5088</v>
      </c>
      <c r="R14" s="8">
        <f t="shared" si="7"/>
        <v>152640</v>
      </c>
      <c r="S14" s="7">
        <f t="shared" si="8"/>
        <v>49760.639999999999</v>
      </c>
      <c r="T14" s="8">
        <f>G14*1.12</f>
        <v>5376.0000000000009</v>
      </c>
      <c r="U14" s="8">
        <f t="shared" si="9"/>
        <v>161280.00000000003</v>
      </c>
      <c r="V14" s="7">
        <f t="shared" si="10"/>
        <v>52577.280000000013</v>
      </c>
      <c r="W14" s="36"/>
      <c r="X14" s="36"/>
      <c r="Y14" s="36"/>
      <c r="Z14" s="40"/>
      <c r="AA14" s="41"/>
      <c r="AB14" s="41"/>
      <c r="AC14" s="41"/>
    </row>
    <row r="15" spans="1:29" ht="15" hidden="1">
      <c r="A15" s="5" t="s">
        <v>52</v>
      </c>
      <c r="B15" s="5" t="s">
        <v>31</v>
      </c>
      <c r="C15" s="6">
        <v>2346</v>
      </c>
      <c r="D15" s="7">
        <f t="shared" si="0"/>
        <v>2815.2</v>
      </c>
      <c r="E15" s="7">
        <v>2966</v>
      </c>
      <c r="F15" s="8">
        <v>3000</v>
      </c>
      <c r="G15" s="9">
        <v>3000</v>
      </c>
      <c r="H15" s="8">
        <f t="shared" si="2"/>
        <v>90000</v>
      </c>
      <c r="I15" s="24">
        <f t="shared" si="3"/>
        <v>0.27877237851662406</v>
      </c>
      <c r="J15" s="25" t="s">
        <v>53</v>
      </c>
      <c r="K15" s="26">
        <v>2.6955179070036799E-2</v>
      </c>
      <c r="L15" s="7">
        <f t="shared" si="4"/>
        <v>2425.966116303312</v>
      </c>
      <c r="M15" s="24">
        <v>0.104955661353718</v>
      </c>
      <c r="N15" s="7">
        <f t="shared" si="5"/>
        <v>9446.0095218346196</v>
      </c>
      <c r="O15" s="7">
        <v>52.68</v>
      </c>
      <c r="P15" s="6">
        <f t="shared" si="6"/>
        <v>1708.4282460136674</v>
      </c>
      <c r="Q15" s="35">
        <f>G15*1.06</f>
        <v>3180</v>
      </c>
      <c r="R15" s="8">
        <f t="shared" si="7"/>
        <v>95400</v>
      </c>
      <c r="S15" s="7">
        <f t="shared" si="8"/>
        <v>32903.46</v>
      </c>
      <c r="T15" s="8">
        <f>G15*1.12</f>
        <v>3360.0000000000005</v>
      </c>
      <c r="U15" s="8">
        <f t="shared" si="9"/>
        <v>100800.00000000001</v>
      </c>
      <c r="V15" s="7">
        <f t="shared" si="10"/>
        <v>34765.920000000006</v>
      </c>
      <c r="W15" s="36"/>
      <c r="X15" s="36"/>
      <c r="Y15" s="36"/>
      <c r="Z15" s="40"/>
      <c r="AA15" s="41"/>
      <c r="AB15" s="41"/>
      <c r="AC15" s="41"/>
    </row>
    <row r="16" spans="1:29" ht="15" hidden="1">
      <c r="A16" s="5" t="s">
        <v>54</v>
      </c>
      <c r="B16" s="5" t="s">
        <v>31</v>
      </c>
      <c r="C16" s="6">
        <v>4420</v>
      </c>
      <c r="D16" s="7">
        <f t="shared" si="0"/>
        <v>5304</v>
      </c>
      <c r="E16" s="7">
        <v>8885</v>
      </c>
      <c r="F16" s="8">
        <v>7200</v>
      </c>
      <c r="G16" s="9">
        <v>7000</v>
      </c>
      <c r="H16" s="8">
        <f t="shared" si="2"/>
        <v>210000</v>
      </c>
      <c r="I16" s="24">
        <f t="shared" si="3"/>
        <v>0.58371040723981904</v>
      </c>
      <c r="J16" s="25" t="s">
        <v>55</v>
      </c>
      <c r="K16" s="26">
        <v>4.26262633182432E-2</v>
      </c>
      <c r="L16" s="7">
        <f t="shared" si="4"/>
        <v>8951.5152968310722</v>
      </c>
      <c r="M16" s="24">
        <v>0.14782858940332799</v>
      </c>
      <c r="N16" s="7">
        <f t="shared" si="5"/>
        <v>31044.003774698878</v>
      </c>
      <c r="O16" s="7">
        <v>70.959999999999994</v>
      </c>
      <c r="P16" s="6">
        <f t="shared" si="6"/>
        <v>2959.413754227734</v>
      </c>
      <c r="Q16" s="35">
        <f>G16*1.04</f>
        <v>7280</v>
      </c>
      <c r="R16" s="8">
        <f t="shared" si="7"/>
        <v>218400</v>
      </c>
      <c r="S16" s="7">
        <f t="shared" si="8"/>
        <v>75151.44</v>
      </c>
      <c r="T16" s="8">
        <f>G16*1.08</f>
        <v>7560.0000000000009</v>
      </c>
      <c r="U16" s="8">
        <f t="shared" si="9"/>
        <v>226800.00000000003</v>
      </c>
      <c r="V16" s="7">
        <f t="shared" si="10"/>
        <v>78041.880000000019</v>
      </c>
      <c r="W16" s="36"/>
      <c r="X16" s="36"/>
      <c r="Y16" s="36"/>
      <c r="Z16" s="40"/>
      <c r="AA16" s="41"/>
      <c r="AB16" s="41"/>
      <c r="AC16" s="41"/>
    </row>
    <row r="17" spans="1:29" ht="15" hidden="1">
      <c r="A17" s="5" t="s">
        <v>56</v>
      </c>
      <c r="B17" s="5" t="s">
        <v>31</v>
      </c>
      <c r="C17" s="6">
        <v>7854</v>
      </c>
      <c r="D17" s="7">
        <f t="shared" si="0"/>
        <v>9424.7999999999993</v>
      </c>
      <c r="E17" s="7">
        <v>10424</v>
      </c>
      <c r="F17" s="8">
        <v>9800</v>
      </c>
      <c r="G17" s="9">
        <v>9800</v>
      </c>
      <c r="H17" s="8">
        <f t="shared" si="2"/>
        <v>294000</v>
      </c>
      <c r="I17" s="24">
        <f t="shared" si="3"/>
        <v>0.24777183600713013</v>
      </c>
      <c r="J17" s="25" t="s">
        <v>57</v>
      </c>
      <c r="K17" s="26">
        <v>2.13783206279392E-2</v>
      </c>
      <c r="L17" s="7">
        <f t="shared" si="4"/>
        <v>6285.2262646141244</v>
      </c>
      <c r="M17" s="24">
        <v>0.105</v>
      </c>
      <c r="N17" s="7">
        <f t="shared" si="5"/>
        <v>30870</v>
      </c>
      <c r="O17" s="7">
        <v>87.61</v>
      </c>
      <c r="P17" s="6">
        <f t="shared" si="6"/>
        <v>3355.7813035041663</v>
      </c>
      <c r="Q17" s="35">
        <f>G17*1.04</f>
        <v>10192</v>
      </c>
      <c r="R17" s="8">
        <f t="shared" si="7"/>
        <v>305760</v>
      </c>
      <c r="S17" s="7">
        <f t="shared" si="8"/>
        <v>87630.816000000006</v>
      </c>
      <c r="T17" s="8">
        <f>G17*1.08</f>
        <v>10584</v>
      </c>
      <c r="U17" s="8">
        <f t="shared" si="9"/>
        <v>317520</v>
      </c>
      <c r="V17" s="7">
        <f t="shared" si="10"/>
        <v>91001.232000000004</v>
      </c>
      <c r="W17" s="36"/>
      <c r="X17" s="36"/>
      <c r="Y17" s="36"/>
      <c r="Z17" s="40"/>
      <c r="AA17" s="41"/>
      <c r="AB17" s="41"/>
      <c r="AC17" s="41"/>
    </row>
    <row r="18" spans="1:29" ht="15" hidden="1">
      <c r="A18" s="5" t="s">
        <v>58</v>
      </c>
      <c r="B18" s="5" t="s">
        <v>31</v>
      </c>
      <c r="C18" s="6"/>
      <c r="D18" s="7"/>
      <c r="E18" s="7">
        <v>2503</v>
      </c>
      <c r="F18" s="8">
        <v>2400</v>
      </c>
      <c r="G18" s="9">
        <v>2500</v>
      </c>
      <c r="H18" s="8">
        <f t="shared" si="2"/>
        <v>75000</v>
      </c>
      <c r="I18" s="24" t="e">
        <f t="shared" si="3"/>
        <v>#DIV/0!</v>
      </c>
      <c r="J18" s="27">
        <v>0.32369999999999999</v>
      </c>
      <c r="K18" s="26">
        <v>4.65319963092891E-2</v>
      </c>
      <c r="L18" s="7">
        <f t="shared" si="4"/>
        <v>3489.8997231966823</v>
      </c>
      <c r="M18" s="24">
        <v>0.138538791552903</v>
      </c>
      <c r="N18" s="7">
        <f t="shared" si="5"/>
        <v>10390.409366467724</v>
      </c>
      <c r="O18" s="7">
        <v>57.02</v>
      </c>
      <c r="P18" s="6">
        <f t="shared" si="6"/>
        <v>1315.3279551034725</v>
      </c>
      <c r="Q18" s="35">
        <f>G18*1.08</f>
        <v>2700</v>
      </c>
      <c r="R18" s="8">
        <f t="shared" si="7"/>
        <v>81000</v>
      </c>
      <c r="S18" s="7">
        <f t="shared" si="8"/>
        <v>26219.7</v>
      </c>
      <c r="T18" s="8">
        <f>G18*1.16</f>
        <v>2900</v>
      </c>
      <c r="U18" s="8">
        <f t="shared" si="9"/>
        <v>87000</v>
      </c>
      <c r="V18" s="7">
        <f t="shared" si="10"/>
        <v>28161.899999999998</v>
      </c>
      <c r="W18" s="36"/>
      <c r="X18" s="36"/>
      <c r="Y18" s="36"/>
      <c r="Z18" s="40"/>
      <c r="AA18" s="41"/>
      <c r="AB18" s="41"/>
      <c r="AC18" s="41"/>
    </row>
    <row r="19" spans="1:29" ht="15" hidden="1">
      <c r="A19" s="10" t="s">
        <v>59</v>
      </c>
      <c r="B19" s="10" t="s">
        <v>31</v>
      </c>
      <c r="C19" s="11">
        <f>SUM(C4:C18)</f>
        <v>56294</v>
      </c>
      <c r="D19" s="11">
        <f>SUM(D4:D18)</f>
        <v>67552.800000000003</v>
      </c>
      <c r="E19" s="11">
        <f>SUM(E4:E18)</f>
        <v>74509</v>
      </c>
      <c r="F19" s="11">
        <f>SUM(F4:F18)</f>
        <v>73200</v>
      </c>
      <c r="G19" s="12">
        <f>SUM(G4:G18)</f>
        <v>72400</v>
      </c>
      <c r="H19" s="13">
        <f t="shared" si="2"/>
        <v>2172000</v>
      </c>
      <c r="I19" s="28">
        <f t="shared" si="3"/>
        <v>0.28610509112871707</v>
      </c>
      <c r="J19" s="29">
        <v>0.32368969606442399</v>
      </c>
      <c r="K19" s="30"/>
      <c r="L19" s="11">
        <f t="shared" ref="L19:T19" si="13">SUM(L4:L18)</f>
        <v>152749.45011717427</v>
      </c>
      <c r="M19" s="28"/>
      <c r="N19" s="11">
        <f t="shared" si="13"/>
        <v>261154.59836038662</v>
      </c>
      <c r="O19" s="31"/>
      <c r="P19" s="11">
        <f t="shared" si="13"/>
        <v>30243.079470636658</v>
      </c>
      <c r="Q19" s="11">
        <f t="shared" si="13"/>
        <v>76165</v>
      </c>
      <c r="R19" s="11">
        <f t="shared" si="13"/>
        <v>2284950</v>
      </c>
      <c r="S19" s="11">
        <f t="shared" si="13"/>
        <v>739228.21499999997</v>
      </c>
      <c r="T19" s="11">
        <f t="shared" si="13"/>
        <v>79930</v>
      </c>
      <c r="U19" s="13">
        <f t="shared" si="9"/>
        <v>2397900</v>
      </c>
      <c r="V19" s="31">
        <f t="shared" si="10"/>
        <v>776175.52219288226</v>
      </c>
      <c r="W19" s="37"/>
      <c r="X19" s="37"/>
      <c r="Y19" s="37"/>
      <c r="Z19" s="42"/>
      <c r="AA19" s="41"/>
      <c r="AB19" s="41"/>
      <c r="AC19" s="41"/>
    </row>
    <row r="20" spans="1:29" ht="15" hidden="1">
      <c r="A20" s="5" t="s">
        <v>60</v>
      </c>
      <c r="B20" s="5" t="s">
        <v>61</v>
      </c>
      <c r="C20" s="6">
        <v>1643</v>
      </c>
      <c r="D20" s="7">
        <f t="shared" ref="D20:D32" si="14">C20*1.2</f>
        <v>1971.6</v>
      </c>
      <c r="E20" s="7">
        <v>1863</v>
      </c>
      <c r="F20" s="14">
        <v>2200</v>
      </c>
      <c r="G20" s="9">
        <f t="shared" ref="G20:G26" si="15">F20</f>
        <v>2200</v>
      </c>
      <c r="H20" s="8">
        <f t="shared" si="2"/>
        <v>66000</v>
      </c>
      <c r="I20" s="24">
        <f t="shared" si="3"/>
        <v>0.33901399878271454</v>
      </c>
      <c r="J20" s="25" t="s">
        <v>62</v>
      </c>
      <c r="K20" s="26">
        <v>2.0295379526229201E-2</v>
      </c>
      <c r="L20" s="7">
        <f t="shared" ref="L20:L32" si="16">H20*K20</f>
        <v>1339.4950487311273</v>
      </c>
      <c r="M20" s="24">
        <v>0.14283724749307999</v>
      </c>
      <c r="N20" s="7">
        <f t="shared" ref="N20:N32" si="17">M20*H20</f>
        <v>9427.2583345432795</v>
      </c>
      <c r="O20" s="7">
        <v>66.38</v>
      </c>
      <c r="P20" s="6">
        <f t="shared" ref="P20:P32" si="18">H20/O20</f>
        <v>994.27538415185302</v>
      </c>
      <c r="Q20" s="35">
        <f>G20*1.08</f>
        <v>2376</v>
      </c>
      <c r="R20" s="8">
        <f t="shared" ref="R20:R49" si="19">Q20*30</f>
        <v>71280</v>
      </c>
      <c r="S20" s="7">
        <f t="shared" ref="S20:S49" si="20">R20*J20</f>
        <v>24955.128000000001</v>
      </c>
      <c r="T20" s="8">
        <f>G20*1.16</f>
        <v>2552</v>
      </c>
      <c r="U20" s="8">
        <f t="shared" si="9"/>
        <v>76560</v>
      </c>
      <c r="V20" s="7">
        <f t="shared" si="10"/>
        <v>26803.656000000003</v>
      </c>
      <c r="W20" s="36"/>
      <c r="X20" s="36"/>
      <c r="Y20" s="36"/>
      <c r="Z20" s="40"/>
      <c r="AA20" s="41"/>
      <c r="AB20" s="41"/>
      <c r="AC20" s="41"/>
    </row>
    <row r="21" spans="1:29" ht="15" hidden="1">
      <c r="A21" s="5" t="s">
        <v>63</v>
      </c>
      <c r="B21" s="5" t="s">
        <v>61</v>
      </c>
      <c r="C21" s="6">
        <v>2253</v>
      </c>
      <c r="D21" s="7">
        <f t="shared" si="14"/>
        <v>2703.6</v>
      </c>
      <c r="E21" s="7">
        <v>2529</v>
      </c>
      <c r="F21" s="14">
        <v>3000</v>
      </c>
      <c r="G21" s="9">
        <v>2800</v>
      </c>
      <c r="H21" s="8">
        <f t="shared" si="2"/>
        <v>84000</v>
      </c>
      <c r="I21" s="24">
        <f t="shared" si="3"/>
        <v>0.24278739458499779</v>
      </c>
      <c r="J21" s="25" t="s">
        <v>64</v>
      </c>
      <c r="K21" s="26">
        <v>4.4441551332971098E-2</v>
      </c>
      <c r="L21" s="7">
        <f t="shared" si="16"/>
        <v>3733.0903119695722</v>
      </c>
      <c r="M21" s="24">
        <v>0.09</v>
      </c>
      <c r="N21" s="7">
        <f t="shared" si="17"/>
        <v>7560</v>
      </c>
      <c r="O21" s="7">
        <v>62.32</v>
      </c>
      <c r="P21" s="6">
        <f t="shared" si="18"/>
        <v>1347.8818998716304</v>
      </c>
      <c r="Q21" s="35">
        <f>G21*1.08</f>
        <v>3024</v>
      </c>
      <c r="R21" s="8">
        <f t="shared" si="19"/>
        <v>90720</v>
      </c>
      <c r="S21" s="7">
        <f t="shared" si="20"/>
        <v>30046.464</v>
      </c>
      <c r="T21" s="8">
        <f>G21*1.16</f>
        <v>3248</v>
      </c>
      <c r="U21" s="8">
        <f t="shared" si="9"/>
        <v>97440</v>
      </c>
      <c r="V21" s="7">
        <f t="shared" si="10"/>
        <v>32272.128000000001</v>
      </c>
      <c r="W21" s="36"/>
      <c r="X21" s="36"/>
      <c r="Y21" s="36"/>
      <c r="Z21" s="40"/>
      <c r="AA21" s="41"/>
      <c r="AB21" s="41"/>
      <c r="AC21" s="41"/>
    </row>
    <row r="22" spans="1:29" ht="15" hidden="1">
      <c r="A22" s="5" t="s">
        <v>65</v>
      </c>
      <c r="B22" s="5" t="s">
        <v>61</v>
      </c>
      <c r="C22" s="6">
        <v>2568</v>
      </c>
      <c r="D22" s="7">
        <f t="shared" si="14"/>
        <v>3081.6</v>
      </c>
      <c r="E22" s="7">
        <v>3877</v>
      </c>
      <c r="F22" s="14">
        <v>3600</v>
      </c>
      <c r="G22" s="9">
        <v>3800</v>
      </c>
      <c r="H22" s="8">
        <f t="shared" si="2"/>
        <v>114000</v>
      </c>
      <c r="I22" s="24">
        <f t="shared" si="3"/>
        <v>0.47975077881619937</v>
      </c>
      <c r="J22" s="25" t="s">
        <v>66</v>
      </c>
      <c r="K22" s="26">
        <v>2.3856523555260901E-2</v>
      </c>
      <c r="L22" s="7">
        <f t="shared" si="16"/>
        <v>2719.6436852997426</v>
      </c>
      <c r="M22" s="24">
        <v>0.11</v>
      </c>
      <c r="N22" s="7">
        <f t="shared" si="17"/>
        <v>12540</v>
      </c>
      <c r="O22" s="7">
        <v>76.41</v>
      </c>
      <c r="P22" s="6">
        <f t="shared" si="18"/>
        <v>1491.95131527287</v>
      </c>
      <c r="Q22" s="35">
        <f t="shared" ref="Q22:Q28" si="21">G22*1.06</f>
        <v>4028</v>
      </c>
      <c r="R22" s="8">
        <f t="shared" si="19"/>
        <v>120840</v>
      </c>
      <c r="S22" s="7">
        <f t="shared" si="20"/>
        <v>34910.675999999999</v>
      </c>
      <c r="T22" s="8">
        <f t="shared" ref="T22:T28" si="22">G22*1.12</f>
        <v>4256</v>
      </c>
      <c r="U22" s="8">
        <f t="shared" si="9"/>
        <v>127680</v>
      </c>
      <c r="V22" s="7">
        <f t="shared" si="10"/>
        <v>36886.752</v>
      </c>
      <c r="W22" s="36"/>
      <c r="X22" s="36"/>
      <c r="Y22" s="36"/>
      <c r="Z22" s="40"/>
      <c r="AA22" s="41"/>
      <c r="AB22" s="41"/>
      <c r="AC22" s="41"/>
    </row>
    <row r="23" spans="1:29" ht="15" hidden="1">
      <c r="A23" s="5" t="s">
        <v>67</v>
      </c>
      <c r="B23" s="5" t="s">
        <v>61</v>
      </c>
      <c r="C23" s="6">
        <v>2300</v>
      </c>
      <c r="D23" s="7">
        <f t="shared" si="14"/>
        <v>2760</v>
      </c>
      <c r="E23" s="7">
        <v>3254</v>
      </c>
      <c r="F23" s="14">
        <v>3300</v>
      </c>
      <c r="G23" s="9">
        <f t="shared" si="15"/>
        <v>3300</v>
      </c>
      <c r="H23" s="8">
        <f t="shared" si="2"/>
        <v>99000</v>
      </c>
      <c r="I23" s="24">
        <f t="shared" si="3"/>
        <v>0.43478260869565216</v>
      </c>
      <c r="J23" s="25" t="s">
        <v>68</v>
      </c>
      <c r="K23" s="26">
        <v>2.5926117160899501E-2</v>
      </c>
      <c r="L23" s="7">
        <f t="shared" si="16"/>
        <v>2566.6855989290507</v>
      </c>
      <c r="M23" s="24">
        <v>0.108147110354157</v>
      </c>
      <c r="N23" s="7">
        <f t="shared" si="17"/>
        <v>10706.563925061542</v>
      </c>
      <c r="O23" s="7">
        <v>74.09</v>
      </c>
      <c r="P23" s="6">
        <f t="shared" si="18"/>
        <v>1336.2127142664326</v>
      </c>
      <c r="Q23" s="35">
        <f t="shared" si="21"/>
        <v>3498</v>
      </c>
      <c r="R23" s="8">
        <f t="shared" si="19"/>
        <v>104940</v>
      </c>
      <c r="S23" s="7">
        <f t="shared" si="20"/>
        <v>29635.055999999997</v>
      </c>
      <c r="T23" s="8">
        <f t="shared" si="22"/>
        <v>3696.0000000000005</v>
      </c>
      <c r="U23" s="8">
        <f t="shared" si="9"/>
        <v>110880.00000000001</v>
      </c>
      <c r="V23" s="7">
        <f t="shared" si="10"/>
        <v>31312.512000000002</v>
      </c>
      <c r="W23" s="36"/>
      <c r="X23" s="36"/>
      <c r="Y23" s="36"/>
      <c r="Z23" s="40"/>
      <c r="AA23" s="41"/>
      <c r="AB23" s="41"/>
      <c r="AC23" s="41"/>
    </row>
    <row r="24" spans="1:29" ht="15" hidden="1">
      <c r="A24" s="5" t="s">
        <v>69</v>
      </c>
      <c r="B24" s="5" t="s">
        <v>61</v>
      </c>
      <c r="C24" s="6">
        <v>2864</v>
      </c>
      <c r="D24" s="7">
        <f t="shared" si="14"/>
        <v>3436.7999999999997</v>
      </c>
      <c r="E24" s="7">
        <v>3163</v>
      </c>
      <c r="F24" s="14">
        <v>3600</v>
      </c>
      <c r="G24" s="9">
        <v>3600</v>
      </c>
      <c r="H24" s="8">
        <f t="shared" si="2"/>
        <v>108000</v>
      </c>
      <c r="I24" s="24">
        <f t="shared" si="3"/>
        <v>0.25698324022346369</v>
      </c>
      <c r="J24" s="25" t="s">
        <v>38</v>
      </c>
      <c r="K24" s="26">
        <v>2.3910265905715499E-2</v>
      </c>
      <c r="L24" s="7">
        <f t="shared" si="16"/>
        <v>2582.3087178172741</v>
      </c>
      <c r="M24" s="24">
        <v>0.12756181092899299</v>
      </c>
      <c r="N24" s="7">
        <f t="shared" si="17"/>
        <v>13776.675580331243</v>
      </c>
      <c r="O24" s="7">
        <v>76.22</v>
      </c>
      <c r="P24" s="6">
        <f t="shared" si="18"/>
        <v>1416.9509315140383</v>
      </c>
      <c r="Q24" s="35">
        <f t="shared" si="21"/>
        <v>3816</v>
      </c>
      <c r="R24" s="8">
        <f t="shared" si="19"/>
        <v>114480</v>
      </c>
      <c r="S24" s="7">
        <f t="shared" si="20"/>
        <v>36759.527999999998</v>
      </c>
      <c r="T24" s="8">
        <f t="shared" si="22"/>
        <v>4032.0000000000005</v>
      </c>
      <c r="U24" s="8">
        <f t="shared" si="9"/>
        <v>120960.00000000001</v>
      </c>
      <c r="V24" s="7">
        <f t="shared" si="10"/>
        <v>38840.256000000001</v>
      </c>
      <c r="W24" s="36"/>
      <c r="X24" s="36"/>
      <c r="Y24" s="36"/>
      <c r="Z24" s="40"/>
      <c r="AA24" s="41"/>
      <c r="AB24" s="41"/>
      <c r="AC24" s="41"/>
    </row>
    <row r="25" spans="1:29" ht="15" hidden="1">
      <c r="A25" s="5" t="s">
        <v>70</v>
      </c>
      <c r="B25" s="5" t="s">
        <v>61</v>
      </c>
      <c r="C25" s="6">
        <v>2738</v>
      </c>
      <c r="D25" s="7">
        <f t="shared" si="14"/>
        <v>3285.6</v>
      </c>
      <c r="E25" s="7">
        <v>5136</v>
      </c>
      <c r="F25" s="14">
        <v>4600</v>
      </c>
      <c r="G25" s="9">
        <f t="shared" si="15"/>
        <v>4600</v>
      </c>
      <c r="H25" s="8">
        <f t="shared" si="2"/>
        <v>138000</v>
      </c>
      <c r="I25" s="24">
        <f t="shared" si="3"/>
        <v>0.68005843681519362</v>
      </c>
      <c r="J25" s="25" t="s">
        <v>71</v>
      </c>
      <c r="K25" s="26">
        <v>3.0368801359696999E-2</v>
      </c>
      <c r="L25" s="7">
        <f t="shared" si="16"/>
        <v>4190.8945876381858</v>
      </c>
      <c r="M25" s="24">
        <v>0.105</v>
      </c>
      <c r="N25" s="7">
        <f t="shared" si="17"/>
        <v>14490</v>
      </c>
      <c r="O25" s="7">
        <v>79.31</v>
      </c>
      <c r="P25" s="6">
        <f t="shared" si="18"/>
        <v>1740.0075652502837</v>
      </c>
      <c r="Q25" s="35">
        <f t="shared" si="21"/>
        <v>4876</v>
      </c>
      <c r="R25" s="8">
        <f t="shared" si="19"/>
        <v>146280</v>
      </c>
      <c r="S25" s="7">
        <f t="shared" si="20"/>
        <v>44542.26</v>
      </c>
      <c r="T25" s="8">
        <f t="shared" si="22"/>
        <v>5152.0000000000009</v>
      </c>
      <c r="U25" s="8">
        <f t="shared" si="9"/>
        <v>154560.00000000003</v>
      </c>
      <c r="V25" s="7">
        <f t="shared" si="10"/>
        <v>47063.520000000011</v>
      </c>
      <c r="W25" s="36"/>
      <c r="X25" s="36"/>
      <c r="Y25" s="36"/>
      <c r="Z25" s="40"/>
      <c r="AA25" s="41"/>
      <c r="AB25" s="41"/>
      <c r="AC25" s="41"/>
    </row>
    <row r="26" spans="1:29" ht="15" hidden="1">
      <c r="A26" s="5" t="s">
        <v>72</v>
      </c>
      <c r="B26" s="5" t="s">
        <v>61</v>
      </c>
      <c r="C26" s="6">
        <v>2456</v>
      </c>
      <c r="D26" s="7">
        <f t="shared" si="14"/>
        <v>2947.2</v>
      </c>
      <c r="E26" s="7">
        <v>2278</v>
      </c>
      <c r="F26" s="14">
        <v>3000</v>
      </c>
      <c r="G26" s="9">
        <f t="shared" si="15"/>
        <v>3000</v>
      </c>
      <c r="H26" s="8">
        <f t="shared" si="2"/>
        <v>90000</v>
      </c>
      <c r="I26" s="24">
        <f t="shared" si="3"/>
        <v>0.22149837133550487</v>
      </c>
      <c r="J26" s="25" t="s">
        <v>73</v>
      </c>
      <c r="K26" s="26">
        <v>3.2086292795846599E-2</v>
      </c>
      <c r="L26" s="7">
        <f t="shared" si="16"/>
        <v>2887.7663516261941</v>
      </c>
      <c r="M26" s="24">
        <v>0.12845734635859199</v>
      </c>
      <c r="N26" s="7">
        <f t="shared" si="17"/>
        <v>11561.16117227328</v>
      </c>
      <c r="O26" s="7">
        <v>63.14</v>
      </c>
      <c r="P26" s="6">
        <f t="shared" si="18"/>
        <v>1425.4038644282546</v>
      </c>
      <c r="Q26" s="35">
        <f t="shared" si="21"/>
        <v>3180</v>
      </c>
      <c r="R26" s="8">
        <f t="shared" si="19"/>
        <v>95400</v>
      </c>
      <c r="S26" s="7">
        <f t="shared" si="20"/>
        <v>32445.54</v>
      </c>
      <c r="T26" s="8">
        <f t="shared" si="22"/>
        <v>3360.0000000000005</v>
      </c>
      <c r="U26" s="8">
        <f t="shared" si="9"/>
        <v>100800.00000000001</v>
      </c>
      <c r="V26" s="7">
        <f t="shared" si="10"/>
        <v>34282.080000000009</v>
      </c>
      <c r="W26" s="36"/>
      <c r="X26" s="36"/>
      <c r="Y26" s="36"/>
      <c r="Z26" s="40"/>
      <c r="AA26" s="41"/>
      <c r="AB26" s="41"/>
      <c r="AC26" s="41"/>
    </row>
    <row r="27" spans="1:29" ht="15" hidden="1">
      <c r="A27" s="5" t="s">
        <v>74</v>
      </c>
      <c r="B27" s="5" t="s">
        <v>61</v>
      </c>
      <c r="C27" s="6">
        <v>3548</v>
      </c>
      <c r="D27" s="7">
        <f t="shared" si="14"/>
        <v>4257.5999999999995</v>
      </c>
      <c r="E27" s="7">
        <v>4414</v>
      </c>
      <c r="F27" s="14">
        <v>5000</v>
      </c>
      <c r="G27" s="9">
        <v>4800</v>
      </c>
      <c r="H27" s="8">
        <f t="shared" si="2"/>
        <v>144000</v>
      </c>
      <c r="I27" s="24">
        <f t="shared" si="3"/>
        <v>0.35287485907553551</v>
      </c>
      <c r="J27" s="25" t="s">
        <v>64</v>
      </c>
      <c r="K27" s="26">
        <v>5.9647771487389402E-2</v>
      </c>
      <c r="L27" s="7">
        <f t="shared" si="16"/>
        <v>8589.279094184074</v>
      </c>
      <c r="M27" s="24">
        <v>0.115182406683579</v>
      </c>
      <c r="N27" s="7">
        <f t="shared" si="17"/>
        <v>16586.266562435376</v>
      </c>
      <c r="O27" s="7">
        <v>60.38</v>
      </c>
      <c r="P27" s="6">
        <f t="shared" si="18"/>
        <v>2384.8956608148392</v>
      </c>
      <c r="Q27" s="35">
        <f t="shared" si="21"/>
        <v>5088</v>
      </c>
      <c r="R27" s="8">
        <f t="shared" si="19"/>
        <v>152640</v>
      </c>
      <c r="S27" s="7">
        <f t="shared" si="20"/>
        <v>50554.368000000002</v>
      </c>
      <c r="T27" s="8">
        <f t="shared" si="22"/>
        <v>5376.0000000000009</v>
      </c>
      <c r="U27" s="8">
        <f t="shared" si="9"/>
        <v>161280.00000000003</v>
      </c>
      <c r="V27" s="7">
        <f t="shared" si="10"/>
        <v>53415.936000000009</v>
      </c>
      <c r="W27" s="36"/>
      <c r="X27" s="36"/>
      <c r="Y27" s="36"/>
      <c r="Z27" s="40"/>
      <c r="AA27" s="41"/>
      <c r="AB27" s="41"/>
      <c r="AC27" s="41"/>
    </row>
    <row r="28" spans="1:29" ht="15" hidden="1">
      <c r="A28" s="5" t="s">
        <v>75</v>
      </c>
      <c r="B28" s="5" t="s">
        <v>61</v>
      </c>
      <c r="C28" s="6">
        <v>3512</v>
      </c>
      <c r="D28" s="7">
        <f t="shared" si="14"/>
        <v>4214.3999999999996</v>
      </c>
      <c r="E28" s="7">
        <v>4967</v>
      </c>
      <c r="F28" s="14">
        <v>4700</v>
      </c>
      <c r="G28" s="9">
        <f>F28</f>
        <v>4700</v>
      </c>
      <c r="H28" s="8">
        <f t="shared" si="2"/>
        <v>141000</v>
      </c>
      <c r="I28" s="24">
        <f t="shared" si="3"/>
        <v>0.33826879271070615</v>
      </c>
      <c r="J28" s="25" t="s">
        <v>76</v>
      </c>
      <c r="K28" s="26">
        <v>0.17956927889409599</v>
      </c>
      <c r="L28" s="7">
        <f t="shared" si="16"/>
        <v>25319.268324067536</v>
      </c>
      <c r="M28" s="24">
        <v>0.12765590199715601</v>
      </c>
      <c r="N28" s="7">
        <f t="shared" si="17"/>
        <v>17999.482181598996</v>
      </c>
      <c r="O28" s="7">
        <v>87.88</v>
      </c>
      <c r="P28" s="6">
        <f t="shared" si="18"/>
        <v>1604.4606281292672</v>
      </c>
      <c r="Q28" s="35">
        <f t="shared" si="21"/>
        <v>4982</v>
      </c>
      <c r="R28" s="8">
        <f t="shared" si="19"/>
        <v>149460</v>
      </c>
      <c r="S28" s="7">
        <f t="shared" si="20"/>
        <v>49755.233999999997</v>
      </c>
      <c r="T28" s="8">
        <f t="shared" si="22"/>
        <v>5264.0000000000009</v>
      </c>
      <c r="U28" s="8">
        <f t="shared" si="9"/>
        <v>157920.00000000003</v>
      </c>
      <c r="V28" s="7">
        <f t="shared" si="10"/>
        <v>52571.568000000007</v>
      </c>
      <c r="W28" s="36"/>
      <c r="X28" s="36"/>
      <c r="Y28" s="36"/>
      <c r="Z28" s="40"/>
      <c r="AA28" s="41"/>
      <c r="AB28" s="41"/>
      <c r="AC28" s="41"/>
    </row>
    <row r="29" spans="1:29" ht="15" hidden="1">
      <c r="A29" s="5" t="s">
        <v>77</v>
      </c>
      <c r="B29" s="5" t="s">
        <v>61</v>
      </c>
      <c r="C29" s="6">
        <v>4029</v>
      </c>
      <c r="D29" s="7">
        <f t="shared" si="14"/>
        <v>4834.8</v>
      </c>
      <c r="E29" s="7">
        <v>5514</v>
      </c>
      <c r="F29" s="14">
        <v>6700</v>
      </c>
      <c r="G29" s="9">
        <v>6500</v>
      </c>
      <c r="H29" s="8">
        <f t="shared" si="2"/>
        <v>195000</v>
      </c>
      <c r="I29" s="24">
        <f t="shared" si="3"/>
        <v>0.61330354926780839</v>
      </c>
      <c r="J29" s="25" t="s">
        <v>78</v>
      </c>
      <c r="K29" s="26">
        <v>3.6456492775032601E-2</v>
      </c>
      <c r="L29" s="7">
        <f t="shared" si="16"/>
        <v>7109.0160911313569</v>
      </c>
      <c r="M29" s="24">
        <v>0.16122427931591801</v>
      </c>
      <c r="N29" s="7">
        <f t="shared" si="17"/>
        <v>31438.734466604012</v>
      </c>
      <c r="O29" s="7">
        <v>64.09</v>
      </c>
      <c r="P29" s="6">
        <f t="shared" si="18"/>
        <v>3042.5963488843813</v>
      </c>
      <c r="Q29" s="35">
        <f>G29*1.05</f>
        <v>6825</v>
      </c>
      <c r="R29" s="8">
        <f t="shared" si="19"/>
        <v>204750</v>
      </c>
      <c r="S29" s="7">
        <f t="shared" si="20"/>
        <v>69553.574999999997</v>
      </c>
      <c r="T29" s="8">
        <f>G29*1.1</f>
        <v>7150.0000000000009</v>
      </c>
      <c r="U29" s="8">
        <f t="shared" si="9"/>
        <v>214500.00000000003</v>
      </c>
      <c r="V29" s="7">
        <f t="shared" si="10"/>
        <v>72865.650000000009</v>
      </c>
      <c r="W29" s="36"/>
      <c r="X29" s="36"/>
      <c r="Y29" s="36"/>
      <c r="Z29" s="40"/>
      <c r="AA29" s="41"/>
      <c r="AB29" s="41"/>
      <c r="AC29" s="41"/>
    </row>
    <row r="30" spans="1:29" ht="15" hidden="1">
      <c r="A30" s="5" t="s">
        <v>79</v>
      </c>
      <c r="B30" s="5" t="s">
        <v>61</v>
      </c>
      <c r="C30" s="6">
        <v>4656</v>
      </c>
      <c r="D30" s="7">
        <f t="shared" si="14"/>
        <v>5587.2</v>
      </c>
      <c r="E30" s="7">
        <v>5290</v>
      </c>
      <c r="F30" s="14">
        <v>6100</v>
      </c>
      <c r="G30" s="9">
        <v>6000</v>
      </c>
      <c r="H30" s="8">
        <f t="shared" si="2"/>
        <v>180000</v>
      </c>
      <c r="I30" s="24">
        <f t="shared" si="3"/>
        <v>0.28865979381443296</v>
      </c>
      <c r="J30" s="25" t="s">
        <v>80</v>
      </c>
      <c r="K30" s="26">
        <v>3.9562360830991697E-2</v>
      </c>
      <c r="L30" s="7">
        <f t="shared" si="16"/>
        <v>7121.2249495785054</v>
      </c>
      <c r="M30" s="24">
        <v>0.12326431235448</v>
      </c>
      <c r="N30" s="7">
        <f t="shared" si="17"/>
        <v>22187.576223806402</v>
      </c>
      <c r="O30" s="7">
        <v>69.67</v>
      </c>
      <c r="P30" s="6">
        <f t="shared" si="18"/>
        <v>2583.6084397875698</v>
      </c>
      <c r="Q30" s="35">
        <f>G30*1.05</f>
        <v>6300</v>
      </c>
      <c r="R30" s="8">
        <f t="shared" si="19"/>
        <v>189000</v>
      </c>
      <c r="S30" s="7">
        <f t="shared" si="20"/>
        <v>60763.5</v>
      </c>
      <c r="T30" s="8">
        <f>G30*1.1</f>
        <v>6600.0000000000009</v>
      </c>
      <c r="U30" s="8">
        <f t="shared" si="9"/>
        <v>198000.00000000003</v>
      </c>
      <c r="V30" s="7">
        <f t="shared" si="10"/>
        <v>63657.000000000015</v>
      </c>
      <c r="W30" s="36"/>
      <c r="X30" s="36"/>
      <c r="Y30" s="36"/>
      <c r="Z30" s="40"/>
      <c r="AA30" s="41"/>
      <c r="AB30" s="41"/>
      <c r="AC30" s="41"/>
    </row>
    <row r="31" spans="1:29" ht="15" hidden="1">
      <c r="A31" s="5" t="s">
        <v>81</v>
      </c>
      <c r="B31" s="5" t="s">
        <v>61</v>
      </c>
      <c r="C31" s="6">
        <v>4655</v>
      </c>
      <c r="D31" s="7">
        <f t="shared" si="14"/>
        <v>5586</v>
      </c>
      <c r="E31" s="7">
        <v>6824</v>
      </c>
      <c r="F31" s="14">
        <v>6500</v>
      </c>
      <c r="G31" s="9">
        <f>F31</f>
        <v>6500</v>
      </c>
      <c r="H31" s="8">
        <f t="shared" si="2"/>
        <v>195000</v>
      </c>
      <c r="I31" s="24">
        <f t="shared" si="3"/>
        <v>0.39634801288936627</v>
      </c>
      <c r="J31" s="25" t="s">
        <v>82</v>
      </c>
      <c r="K31" s="26">
        <v>5.3568459782655703E-2</v>
      </c>
      <c r="L31" s="7">
        <f t="shared" si="16"/>
        <v>10445.849657617862</v>
      </c>
      <c r="M31" s="24">
        <v>0.13245283173355801</v>
      </c>
      <c r="N31" s="7">
        <f t="shared" si="17"/>
        <v>25828.302188043814</v>
      </c>
      <c r="O31" s="7">
        <v>58.14</v>
      </c>
      <c r="P31" s="6">
        <f t="shared" si="18"/>
        <v>3353.9731682146544</v>
      </c>
      <c r="Q31" s="35">
        <f>G31*1.05</f>
        <v>6825</v>
      </c>
      <c r="R31" s="8">
        <f t="shared" si="19"/>
        <v>204750</v>
      </c>
      <c r="S31" s="7">
        <f t="shared" si="20"/>
        <v>67854.149999999994</v>
      </c>
      <c r="T31" s="8">
        <f>G31*1.1</f>
        <v>7150.0000000000009</v>
      </c>
      <c r="U31" s="8">
        <f t="shared" si="9"/>
        <v>214500.00000000003</v>
      </c>
      <c r="V31" s="7">
        <f t="shared" si="10"/>
        <v>71085.3</v>
      </c>
      <c r="W31" s="36"/>
      <c r="X31" s="36"/>
      <c r="Y31" s="36"/>
      <c r="Z31" s="40"/>
      <c r="AA31" s="41"/>
      <c r="AB31" s="41"/>
      <c r="AC31" s="41"/>
    </row>
    <row r="32" spans="1:29" ht="15" hidden="1">
      <c r="A32" s="5" t="s">
        <v>83</v>
      </c>
      <c r="B32" s="5" t="s">
        <v>61</v>
      </c>
      <c r="C32" s="6">
        <v>3533</v>
      </c>
      <c r="D32" s="7">
        <f t="shared" si="14"/>
        <v>4239.5999999999995</v>
      </c>
      <c r="E32" s="7">
        <v>5498</v>
      </c>
      <c r="F32" s="14">
        <v>5300</v>
      </c>
      <c r="G32" s="9">
        <f>F32</f>
        <v>5300</v>
      </c>
      <c r="H32" s="8">
        <f t="shared" si="2"/>
        <v>159000</v>
      </c>
      <c r="I32" s="24">
        <f t="shared" si="3"/>
        <v>0.50014152278516844</v>
      </c>
      <c r="J32" s="25" t="s">
        <v>84</v>
      </c>
      <c r="K32" s="26">
        <v>6.0625727734675602E-2</v>
      </c>
      <c r="L32" s="7">
        <f t="shared" si="16"/>
        <v>9639.4907098134208</v>
      </c>
      <c r="M32" s="24">
        <v>0.19600000000000001</v>
      </c>
      <c r="N32" s="7">
        <f t="shared" si="17"/>
        <v>31164</v>
      </c>
      <c r="O32" s="7">
        <v>94.65</v>
      </c>
      <c r="P32" s="6">
        <f t="shared" si="18"/>
        <v>1679.8732171156894</v>
      </c>
      <c r="Q32" s="35">
        <f>G32*1.05</f>
        <v>5565</v>
      </c>
      <c r="R32" s="8">
        <f t="shared" si="19"/>
        <v>166950</v>
      </c>
      <c r="S32" s="7">
        <f t="shared" si="20"/>
        <v>53390.609999999993</v>
      </c>
      <c r="T32" s="8">
        <f>G32*1.1</f>
        <v>5830.0000000000009</v>
      </c>
      <c r="U32" s="8">
        <f t="shared" si="9"/>
        <v>174900.00000000003</v>
      </c>
      <c r="V32" s="7">
        <f t="shared" si="10"/>
        <v>55933.020000000004</v>
      </c>
      <c r="W32" s="36"/>
      <c r="X32" s="36"/>
      <c r="Y32" s="36"/>
      <c r="Z32" s="40"/>
      <c r="AA32" s="41"/>
      <c r="AB32" s="41"/>
      <c r="AC32" s="41"/>
    </row>
    <row r="33" spans="1:29" ht="15" hidden="1">
      <c r="A33" s="10" t="s">
        <v>59</v>
      </c>
      <c r="B33" s="10" t="s">
        <v>61</v>
      </c>
      <c r="C33" s="15">
        <f>SUM(C20:C32)</f>
        <v>40755</v>
      </c>
      <c r="D33" s="15">
        <f>SUM(D20:D32)</f>
        <v>48905.999999999993</v>
      </c>
      <c r="E33" s="15">
        <f>SUM(E20:E32)</f>
        <v>54607</v>
      </c>
      <c r="F33" s="15">
        <f>SUM(F20:F32)</f>
        <v>57600</v>
      </c>
      <c r="G33" s="16">
        <f>SUM(G20:G32)</f>
        <v>57100</v>
      </c>
      <c r="H33" s="8">
        <f t="shared" si="2"/>
        <v>1713000</v>
      </c>
      <c r="I33" s="24">
        <f t="shared" si="3"/>
        <v>0.40105508526561157</v>
      </c>
      <c r="J33" s="29">
        <v>0.32325924493675001</v>
      </c>
      <c r="K33" s="30"/>
      <c r="L33" s="15">
        <f t="shared" ref="L33:Q33" si="23">SUM(L20:L32)</f>
        <v>88244.013128403894</v>
      </c>
      <c r="M33" s="24"/>
      <c r="N33" s="15">
        <f t="shared" si="23"/>
        <v>225266.0206346979</v>
      </c>
      <c r="O33" s="7"/>
      <c r="P33" s="11">
        <f t="shared" si="23"/>
        <v>24402.091137701769</v>
      </c>
      <c r="Q33" s="11">
        <f t="shared" si="23"/>
        <v>60383</v>
      </c>
      <c r="R33" s="8">
        <f t="shared" si="19"/>
        <v>1811490</v>
      </c>
      <c r="S33" s="7">
        <f t="shared" si="20"/>
        <v>585580.8896104733</v>
      </c>
      <c r="T33" s="13">
        <v>64424</v>
      </c>
      <c r="U33" s="8">
        <f t="shared" si="9"/>
        <v>1932720</v>
      </c>
      <c r="V33" s="7">
        <f t="shared" si="10"/>
        <v>624769.60787415551</v>
      </c>
      <c r="W33" s="36"/>
      <c r="X33" s="36"/>
      <c r="Y33" s="36"/>
      <c r="Z33" s="40"/>
      <c r="AA33" s="41"/>
      <c r="AB33" s="41"/>
      <c r="AC33" s="41"/>
    </row>
    <row r="34" spans="1:29" ht="15">
      <c r="A34" s="5" t="s">
        <v>85</v>
      </c>
      <c r="B34" s="5" t="s">
        <v>86</v>
      </c>
      <c r="C34" s="6">
        <v>1706</v>
      </c>
      <c r="D34" s="7">
        <f t="shared" ref="D34:D49" si="24">C34*1.2</f>
        <v>2047.2</v>
      </c>
      <c r="E34" s="7">
        <v>2985</v>
      </c>
      <c r="F34" s="17">
        <v>3200</v>
      </c>
      <c r="G34" s="18">
        <v>3000</v>
      </c>
      <c r="H34" s="8">
        <f t="shared" si="2"/>
        <v>90000</v>
      </c>
      <c r="I34" s="24">
        <f t="shared" si="3"/>
        <v>0.75849941383352903</v>
      </c>
      <c r="J34" s="25" t="s">
        <v>87</v>
      </c>
      <c r="K34" s="26">
        <v>4.4717466412365903E-2</v>
      </c>
      <c r="L34" s="7">
        <f t="shared" ref="L34:L49" si="25">H34*K34</f>
        <v>4024.5719771129302</v>
      </c>
      <c r="M34" s="24">
        <v>0.13985267357533099</v>
      </c>
      <c r="N34" s="7">
        <f t="shared" ref="N34:N49" si="26">M34*H34</f>
        <v>12586.7406217798</v>
      </c>
      <c r="O34" s="7">
        <v>92.21</v>
      </c>
      <c r="P34" s="6">
        <f t="shared" ref="P34:P49" si="27">H34/O34</f>
        <v>976.03296822470497</v>
      </c>
      <c r="Q34" s="35">
        <f>G34*1.06</f>
        <v>3180</v>
      </c>
      <c r="R34" s="8">
        <f t="shared" si="19"/>
        <v>95400</v>
      </c>
      <c r="S34" s="7">
        <f t="shared" si="20"/>
        <v>25032.959999999999</v>
      </c>
      <c r="T34" s="8">
        <f>G34*1.12</f>
        <v>3360</v>
      </c>
      <c r="U34" s="8">
        <f t="shared" si="9"/>
        <v>100800</v>
      </c>
      <c r="V34" s="7">
        <f t="shared" si="10"/>
        <v>26449.920000000002</v>
      </c>
      <c r="W34" s="36"/>
      <c r="X34" s="36"/>
      <c r="Y34" s="36"/>
      <c r="Z34" s="40"/>
      <c r="AA34" s="41"/>
      <c r="AB34" s="41"/>
      <c r="AC34" s="41"/>
    </row>
    <row r="35" spans="1:29" ht="15">
      <c r="A35" s="5" t="s">
        <v>88</v>
      </c>
      <c r="B35" s="5" t="s">
        <v>86</v>
      </c>
      <c r="C35" s="6">
        <v>1589</v>
      </c>
      <c r="D35" s="7">
        <f t="shared" si="24"/>
        <v>1906.8</v>
      </c>
      <c r="E35" s="7">
        <v>5010</v>
      </c>
      <c r="F35" s="17">
        <v>4200</v>
      </c>
      <c r="G35" s="18">
        <f>F35</f>
        <v>4200</v>
      </c>
      <c r="H35" s="8">
        <f t="shared" si="2"/>
        <v>126000</v>
      </c>
      <c r="I35" s="24">
        <f t="shared" si="3"/>
        <v>1.6431718061674001</v>
      </c>
      <c r="J35" s="25" t="s">
        <v>89</v>
      </c>
      <c r="K35" s="26">
        <v>2.86568567911747E-2</v>
      </c>
      <c r="L35" s="7">
        <f t="shared" si="25"/>
        <v>3610.7639556880099</v>
      </c>
      <c r="M35" s="24">
        <v>0.134758714679236</v>
      </c>
      <c r="N35" s="7">
        <f t="shared" si="26"/>
        <v>16979.598049583699</v>
      </c>
      <c r="O35" s="7">
        <v>68.239999999999995</v>
      </c>
      <c r="P35" s="6">
        <f t="shared" si="27"/>
        <v>1846.4243845252099</v>
      </c>
      <c r="Q35" s="35">
        <f>G35*1.06</f>
        <v>4452</v>
      </c>
      <c r="R35" s="8">
        <f t="shared" si="19"/>
        <v>133560</v>
      </c>
      <c r="S35" s="7">
        <f t="shared" si="20"/>
        <v>41603.94</v>
      </c>
      <c r="T35" s="8">
        <f>G35*1.12</f>
        <v>4704</v>
      </c>
      <c r="U35" s="8">
        <f t="shared" si="9"/>
        <v>141120</v>
      </c>
      <c r="V35" s="7">
        <f t="shared" si="10"/>
        <v>43958.879999999997</v>
      </c>
      <c r="W35" s="36"/>
      <c r="X35" s="36"/>
      <c r="Y35" s="36"/>
      <c r="Z35" s="40"/>
      <c r="AA35" s="41"/>
      <c r="AB35" s="41"/>
      <c r="AC35" s="41"/>
    </row>
    <row r="36" spans="1:29" ht="15">
      <c r="A36" s="5" t="s">
        <v>90</v>
      </c>
      <c r="B36" s="5" t="s">
        <v>86</v>
      </c>
      <c r="C36" s="6">
        <v>2540</v>
      </c>
      <c r="D36" s="7">
        <f t="shared" si="24"/>
        <v>3048</v>
      </c>
      <c r="E36" s="7">
        <v>2400</v>
      </c>
      <c r="F36" s="17">
        <v>3000</v>
      </c>
      <c r="G36" s="18">
        <f>F36</f>
        <v>3000</v>
      </c>
      <c r="H36" s="8">
        <f t="shared" si="2"/>
        <v>90000</v>
      </c>
      <c r="I36" s="24">
        <f t="shared" si="3"/>
        <v>0.181102362204724</v>
      </c>
      <c r="J36" s="25" t="s">
        <v>91</v>
      </c>
      <c r="K36" s="26">
        <v>3.5906609352562499E-2</v>
      </c>
      <c r="L36" s="7">
        <f t="shared" si="25"/>
        <v>3231.5948417306199</v>
      </c>
      <c r="M36" s="24">
        <v>0.11513891219939</v>
      </c>
      <c r="N36" s="7">
        <f t="shared" si="26"/>
        <v>10362.5020979451</v>
      </c>
      <c r="O36" s="7">
        <v>60.62</v>
      </c>
      <c r="P36" s="6">
        <f t="shared" si="27"/>
        <v>1484.6585285384399</v>
      </c>
      <c r="Q36" s="35">
        <f>G36*1.06</f>
        <v>3180</v>
      </c>
      <c r="R36" s="8">
        <f t="shared" si="19"/>
        <v>95400</v>
      </c>
      <c r="S36" s="7">
        <f t="shared" si="20"/>
        <v>31300.74</v>
      </c>
      <c r="T36" s="8">
        <f>G36*1.12</f>
        <v>3360</v>
      </c>
      <c r="U36" s="8">
        <f t="shared" si="9"/>
        <v>100800</v>
      </c>
      <c r="V36" s="7">
        <f t="shared" si="10"/>
        <v>33072.480000000003</v>
      </c>
      <c r="W36" s="36">
        <v>600</v>
      </c>
      <c r="X36" s="36" t="s">
        <v>193</v>
      </c>
      <c r="Y36" s="36" t="s">
        <v>194</v>
      </c>
      <c r="Z36" s="40" t="s">
        <v>195</v>
      </c>
      <c r="AA36" s="41" t="s">
        <v>196</v>
      </c>
      <c r="AB36" s="41" t="s">
        <v>197</v>
      </c>
      <c r="AC36" s="41"/>
    </row>
    <row r="37" spans="1:29" ht="15">
      <c r="A37" s="5" t="s">
        <v>92</v>
      </c>
      <c r="B37" s="5" t="s">
        <v>86</v>
      </c>
      <c r="C37" s="6">
        <v>4317</v>
      </c>
      <c r="D37" s="7">
        <f t="shared" si="24"/>
        <v>5180.3999999999996</v>
      </c>
      <c r="E37" s="7">
        <v>4641</v>
      </c>
      <c r="F37" s="17">
        <v>4600</v>
      </c>
      <c r="G37" s="18">
        <f>F37</f>
        <v>4600</v>
      </c>
      <c r="H37" s="8">
        <f t="shared" si="2"/>
        <v>138000</v>
      </c>
      <c r="I37" s="24">
        <f t="shared" si="3"/>
        <v>6.5554783414408194E-2</v>
      </c>
      <c r="J37" s="25" t="s">
        <v>93</v>
      </c>
      <c r="K37" s="26">
        <v>2.9068285751079601E-2</v>
      </c>
      <c r="L37" s="7">
        <f t="shared" si="25"/>
        <v>4011.4234336489899</v>
      </c>
      <c r="M37" s="24">
        <v>0.12315886928705901</v>
      </c>
      <c r="N37" s="7">
        <f t="shared" si="26"/>
        <v>16995.923961614099</v>
      </c>
      <c r="O37" s="7">
        <v>65.989999999999995</v>
      </c>
      <c r="P37" s="6">
        <f t="shared" si="27"/>
        <v>2091.22594332475</v>
      </c>
      <c r="Q37" s="35">
        <f>G37*1.06</f>
        <v>4876</v>
      </c>
      <c r="R37" s="8">
        <f t="shared" si="19"/>
        <v>146280</v>
      </c>
      <c r="S37" s="7">
        <f t="shared" si="20"/>
        <v>46400.016000000003</v>
      </c>
      <c r="T37" s="8">
        <f>G37*1.12</f>
        <v>5152</v>
      </c>
      <c r="U37" s="8">
        <f t="shared" si="9"/>
        <v>154560</v>
      </c>
      <c r="V37" s="7">
        <f t="shared" si="10"/>
        <v>49026.432000000001</v>
      </c>
      <c r="W37" s="36"/>
      <c r="X37" s="36"/>
      <c r="Y37" s="36"/>
      <c r="Z37" s="40"/>
      <c r="AA37" s="41"/>
      <c r="AB37" s="41"/>
      <c r="AC37" s="41"/>
    </row>
    <row r="38" spans="1:29" ht="15">
      <c r="A38" s="5" t="s">
        <v>94</v>
      </c>
      <c r="B38" s="5" t="s">
        <v>86</v>
      </c>
      <c r="C38" s="6">
        <v>5253</v>
      </c>
      <c r="D38" s="7">
        <f t="shared" si="24"/>
        <v>6303.6</v>
      </c>
      <c r="E38" s="7">
        <v>4909</v>
      </c>
      <c r="F38" s="17">
        <v>5500</v>
      </c>
      <c r="G38" s="18">
        <v>5300</v>
      </c>
      <c r="H38" s="8">
        <f t="shared" si="2"/>
        <v>159000</v>
      </c>
      <c r="I38" s="24">
        <f t="shared" si="3"/>
        <v>8.94726822767942E-3</v>
      </c>
      <c r="J38" s="25" t="s">
        <v>95</v>
      </c>
      <c r="K38" s="26">
        <v>3.8767446003233202E-2</v>
      </c>
      <c r="L38" s="7">
        <f t="shared" si="25"/>
        <v>6164.0239145140704</v>
      </c>
      <c r="M38" s="24">
        <v>0.115082163228962</v>
      </c>
      <c r="N38" s="7">
        <f t="shared" si="26"/>
        <v>18298.063953404901</v>
      </c>
      <c r="O38" s="7">
        <v>54.07</v>
      </c>
      <c r="P38" s="6">
        <f t="shared" si="27"/>
        <v>2940.63251340854</v>
      </c>
      <c r="Q38" s="35">
        <f>G38*1.05</f>
        <v>5565</v>
      </c>
      <c r="R38" s="8">
        <f t="shared" si="19"/>
        <v>166950</v>
      </c>
      <c r="S38" s="7">
        <f t="shared" si="20"/>
        <v>50769.495000000003</v>
      </c>
      <c r="T38" s="8">
        <f>G38*1.1</f>
        <v>5830</v>
      </c>
      <c r="U38" s="8">
        <f t="shared" si="9"/>
        <v>174900</v>
      </c>
      <c r="V38" s="7">
        <f t="shared" si="10"/>
        <v>53187.09</v>
      </c>
      <c r="W38" s="36"/>
      <c r="X38" s="36"/>
      <c r="Y38" s="36"/>
      <c r="Z38" s="40"/>
      <c r="AA38" s="41"/>
      <c r="AB38" s="41"/>
      <c r="AC38" s="41"/>
    </row>
    <row r="39" spans="1:29" ht="15">
      <c r="A39" s="5" t="s">
        <v>96</v>
      </c>
      <c r="B39" s="5" t="s">
        <v>86</v>
      </c>
      <c r="C39" s="6">
        <v>4838</v>
      </c>
      <c r="D39" s="7">
        <f t="shared" si="24"/>
        <v>5805.6</v>
      </c>
      <c r="E39" s="7">
        <v>5184</v>
      </c>
      <c r="F39" s="17">
        <v>5100</v>
      </c>
      <c r="G39" s="18">
        <f>F39</f>
        <v>5100</v>
      </c>
      <c r="H39" s="8">
        <f t="shared" si="2"/>
        <v>153000</v>
      </c>
      <c r="I39" s="24">
        <f t="shared" si="3"/>
        <v>5.4154609342703601E-2</v>
      </c>
      <c r="J39" s="25" t="s">
        <v>97</v>
      </c>
      <c r="K39" s="26">
        <v>3.1191500343290001E-2</v>
      </c>
      <c r="L39" s="7">
        <f t="shared" si="25"/>
        <v>4772.29955252338</v>
      </c>
      <c r="M39" s="24">
        <v>0.13029907036733801</v>
      </c>
      <c r="N39" s="7">
        <f t="shared" si="26"/>
        <v>19935.7577662027</v>
      </c>
      <c r="O39" s="7">
        <v>51.9</v>
      </c>
      <c r="P39" s="6">
        <f t="shared" si="27"/>
        <v>2947.9768786127202</v>
      </c>
      <c r="Q39" s="35">
        <f>G39*1.05</f>
        <v>5355</v>
      </c>
      <c r="R39" s="8">
        <f t="shared" si="19"/>
        <v>160650</v>
      </c>
      <c r="S39" s="7">
        <f t="shared" si="20"/>
        <v>55825.875</v>
      </c>
      <c r="T39" s="8">
        <f>G39*1.1</f>
        <v>5610</v>
      </c>
      <c r="U39" s="8">
        <f t="shared" si="9"/>
        <v>168300</v>
      </c>
      <c r="V39" s="7">
        <f t="shared" si="10"/>
        <v>58484.249999999993</v>
      </c>
      <c r="W39" s="36"/>
      <c r="X39" s="36"/>
      <c r="Y39" s="36"/>
      <c r="Z39" s="40"/>
      <c r="AA39" s="41"/>
      <c r="AB39" s="41"/>
      <c r="AC39" s="41"/>
    </row>
    <row r="40" spans="1:29" ht="15">
      <c r="A40" s="5" t="s">
        <v>98</v>
      </c>
      <c r="B40" s="5" t="s">
        <v>86</v>
      </c>
      <c r="C40" s="6">
        <v>4773</v>
      </c>
      <c r="D40" s="7">
        <f t="shared" si="24"/>
        <v>5727.6</v>
      </c>
      <c r="E40" s="7">
        <v>7235</v>
      </c>
      <c r="F40" s="17">
        <v>6600</v>
      </c>
      <c r="G40" s="18">
        <f>F40</f>
        <v>6600</v>
      </c>
      <c r="H40" s="8">
        <f t="shared" si="2"/>
        <v>198000</v>
      </c>
      <c r="I40" s="24">
        <f t="shared" si="3"/>
        <v>0.38277812696417302</v>
      </c>
      <c r="J40" s="25" t="s">
        <v>99</v>
      </c>
      <c r="K40" s="26">
        <v>4.4957312683529503E-2</v>
      </c>
      <c r="L40" s="7">
        <f t="shared" si="25"/>
        <v>8901.5479113388501</v>
      </c>
      <c r="M40" s="24">
        <v>0.11245241990759899</v>
      </c>
      <c r="N40" s="7">
        <f t="shared" si="26"/>
        <v>22265.579141704598</v>
      </c>
      <c r="O40" s="7">
        <v>73.19</v>
      </c>
      <c r="P40" s="6">
        <f t="shared" si="27"/>
        <v>2705.2876075966701</v>
      </c>
      <c r="Q40" s="35">
        <f>G40*1.05</f>
        <v>6930</v>
      </c>
      <c r="R40" s="8">
        <f t="shared" si="19"/>
        <v>207900</v>
      </c>
      <c r="S40" s="7">
        <f t="shared" si="20"/>
        <v>67713.03</v>
      </c>
      <c r="T40" s="8">
        <f>G40*1.1</f>
        <v>7260</v>
      </c>
      <c r="U40" s="8">
        <f t="shared" si="9"/>
        <v>217800</v>
      </c>
      <c r="V40" s="7">
        <f t="shared" si="10"/>
        <v>70937.459999999992</v>
      </c>
      <c r="W40" s="36"/>
      <c r="X40" s="36"/>
      <c r="Y40" s="36"/>
      <c r="Z40" s="40"/>
      <c r="AA40" s="41"/>
      <c r="AB40" s="41"/>
      <c r="AC40" s="41"/>
    </row>
    <row r="41" spans="1:29" ht="15">
      <c r="A41" s="5" t="s">
        <v>100</v>
      </c>
      <c r="B41" s="5" t="s">
        <v>86</v>
      </c>
      <c r="C41" s="6">
        <v>6782</v>
      </c>
      <c r="D41" s="7">
        <f t="shared" si="24"/>
        <v>8138.4</v>
      </c>
      <c r="E41" s="7">
        <v>7417</v>
      </c>
      <c r="F41" s="17">
        <v>7600</v>
      </c>
      <c r="G41" s="18">
        <f>F41</f>
        <v>7600</v>
      </c>
      <c r="H41" s="8">
        <f t="shared" si="2"/>
        <v>228000</v>
      </c>
      <c r="I41" s="24">
        <f t="shared" si="3"/>
        <v>0.120613388381009</v>
      </c>
      <c r="J41" s="25" t="s">
        <v>101</v>
      </c>
      <c r="K41" s="26">
        <v>8.6052118223487697E-2</v>
      </c>
      <c r="L41" s="7">
        <f t="shared" si="25"/>
        <v>19619.882954955199</v>
      </c>
      <c r="M41" s="24">
        <v>0.15</v>
      </c>
      <c r="N41" s="7">
        <f t="shared" si="26"/>
        <v>34200</v>
      </c>
      <c r="O41" s="7">
        <v>76.56</v>
      </c>
      <c r="P41" s="6">
        <f t="shared" si="27"/>
        <v>2978.0564263322899</v>
      </c>
      <c r="Q41" s="35">
        <f>G41*1.04</f>
        <v>7904</v>
      </c>
      <c r="R41" s="8">
        <f t="shared" si="19"/>
        <v>237120</v>
      </c>
      <c r="S41" s="7">
        <f t="shared" si="20"/>
        <v>75617.567999999999</v>
      </c>
      <c r="T41" s="8">
        <f>G41*1.08</f>
        <v>8208</v>
      </c>
      <c r="U41" s="8">
        <f t="shared" si="9"/>
        <v>246240</v>
      </c>
      <c r="V41" s="7">
        <f t="shared" si="10"/>
        <v>78525.936000000002</v>
      </c>
      <c r="W41" s="36"/>
      <c r="X41" s="36"/>
      <c r="Y41" s="36"/>
      <c r="Z41" s="40"/>
      <c r="AA41" s="41"/>
      <c r="AB41" s="41"/>
      <c r="AC41" s="41"/>
    </row>
    <row r="42" spans="1:29" ht="15">
      <c r="A42" s="5" t="s">
        <v>102</v>
      </c>
      <c r="B42" s="5" t="s">
        <v>86</v>
      </c>
      <c r="C42" s="6">
        <v>0</v>
      </c>
      <c r="D42" s="7">
        <f t="shared" si="24"/>
        <v>0</v>
      </c>
      <c r="E42" s="7">
        <v>2788</v>
      </c>
      <c r="F42" s="17">
        <v>2500</v>
      </c>
      <c r="G42" s="18">
        <v>2600</v>
      </c>
      <c r="H42" s="8">
        <f t="shared" si="2"/>
        <v>78000</v>
      </c>
      <c r="I42" s="24" t="e">
        <f t="shared" si="3"/>
        <v>#DIV/0!</v>
      </c>
      <c r="J42" s="25" t="s">
        <v>103</v>
      </c>
      <c r="K42" s="26">
        <v>1.6000932130989898E-2</v>
      </c>
      <c r="L42" s="7">
        <f t="shared" si="25"/>
        <v>1248.07270621721</v>
      </c>
      <c r="M42" s="24">
        <v>0.14491780306076399</v>
      </c>
      <c r="N42" s="7">
        <f t="shared" si="26"/>
        <v>11303.5886387396</v>
      </c>
      <c r="O42" s="7">
        <v>58.73</v>
      </c>
      <c r="P42" s="6">
        <f t="shared" si="27"/>
        <v>1328.1116975991799</v>
      </c>
      <c r="Q42" s="35">
        <f>G42*1.08</f>
        <v>2808</v>
      </c>
      <c r="R42" s="8">
        <f t="shared" si="19"/>
        <v>84240</v>
      </c>
      <c r="S42" s="7">
        <f t="shared" si="20"/>
        <v>26097.552</v>
      </c>
      <c r="T42" s="8">
        <f>G42*1.16</f>
        <v>3016</v>
      </c>
      <c r="U42" s="8">
        <f t="shared" si="9"/>
        <v>90480</v>
      </c>
      <c r="V42" s="7">
        <f t="shared" si="10"/>
        <v>28030.704000000002</v>
      </c>
      <c r="W42" s="36"/>
      <c r="X42" s="36"/>
      <c r="Y42" s="36"/>
      <c r="Z42" s="40"/>
      <c r="AA42" s="41"/>
      <c r="AB42" s="41"/>
      <c r="AC42" s="41"/>
    </row>
    <row r="43" spans="1:29" ht="15">
      <c r="A43" s="5" t="s">
        <v>104</v>
      </c>
      <c r="B43" s="5" t="s">
        <v>86</v>
      </c>
      <c r="C43" s="6">
        <v>19611</v>
      </c>
      <c r="D43" s="7">
        <f t="shared" si="24"/>
        <v>23533.200000000001</v>
      </c>
      <c r="E43" s="7">
        <v>19392</v>
      </c>
      <c r="F43" s="17">
        <v>20000</v>
      </c>
      <c r="G43" s="18">
        <f>F43</f>
        <v>20000</v>
      </c>
      <c r="H43" s="8">
        <f t="shared" si="2"/>
        <v>600000</v>
      </c>
      <c r="I43" s="24">
        <f t="shared" si="3"/>
        <v>1.9835806435163899E-2</v>
      </c>
      <c r="J43" s="25" t="s">
        <v>105</v>
      </c>
      <c r="K43" s="26">
        <v>6.5083752211063703E-2</v>
      </c>
      <c r="L43" s="7">
        <f t="shared" si="25"/>
        <v>39050.251326638201</v>
      </c>
      <c r="M43" s="24">
        <v>0.11</v>
      </c>
      <c r="N43" s="7">
        <f t="shared" si="26"/>
        <v>66000</v>
      </c>
      <c r="O43" s="7">
        <v>90.59</v>
      </c>
      <c r="P43" s="6">
        <f t="shared" si="27"/>
        <v>6623.2475990727498</v>
      </c>
      <c r="Q43" s="35">
        <f>G43*1.03</f>
        <v>20600</v>
      </c>
      <c r="R43" s="8">
        <f t="shared" si="19"/>
        <v>618000</v>
      </c>
      <c r="S43" s="7">
        <f t="shared" si="20"/>
        <v>175388.4</v>
      </c>
      <c r="T43" s="8">
        <f>G43*1.06</f>
        <v>21200</v>
      </c>
      <c r="U43" s="8">
        <f t="shared" si="9"/>
        <v>636000</v>
      </c>
      <c r="V43" s="7">
        <f t="shared" si="10"/>
        <v>180496.8</v>
      </c>
      <c r="W43" s="36"/>
      <c r="X43" s="36"/>
      <c r="Y43" s="36"/>
      <c r="Z43" s="40"/>
      <c r="AA43" s="41"/>
      <c r="AB43" s="41"/>
      <c r="AC43" s="41"/>
    </row>
    <row r="44" spans="1:29" ht="15">
      <c r="A44" s="5" t="s">
        <v>106</v>
      </c>
      <c r="B44" s="5" t="s">
        <v>86</v>
      </c>
      <c r="C44" s="6">
        <v>4556</v>
      </c>
      <c r="D44" s="7">
        <f t="shared" si="24"/>
        <v>5467.2</v>
      </c>
      <c r="E44" s="7">
        <v>5423</v>
      </c>
      <c r="F44" s="17">
        <v>5400</v>
      </c>
      <c r="G44" s="18">
        <f>F44</f>
        <v>5400</v>
      </c>
      <c r="H44" s="8">
        <f t="shared" si="2"/>
        <v>162000</v>
      </c>
      <c r="I44" s="24">
        <f t="shared" si="3"/>
        <v>0.18525021949078099</v>
      </c>
      <c r="J44" s="25" t="s">
        <v>107</v>
      </c>
      <c r="K44" s="26">
        <v>2.7017565944956998E-2</v>
      </c>
      <c r="L44" s="7">
        <f t="shared" si="25"/>
        <v>4376.8456830830401</v>
      </c>
      <c r="M44" s="24">
        <v>0.1</v>
      </c>
      <c r="N44" s="7">
        <f t="shared" si="26"/>
        <v>16200</v>
      </c>
      <c r="O44" s="7">
        <v>58.5</v>
      </c>
      <c r="P44" s="6">
        <f t="shared" si="27"/>
        <v>2769.23076923077</v>
      </c>
      <c r="Q44" s="35">
        <f t="shared" ref="Q44:Q49" si="28">G44*1.05</f>
        <v>5670</v>
      </c>
      <c r="R44" s="8">
        <f t="shared" si="19"/>
        <v>170100</v>
      </c>
      <c r="S44" s="7">
        <f t="shared" si="20"/>
        <v>56745.36</v>
      </c>
      <c r="T44" s="8">
        <f t="shared" ref="T44:T49" si="29">G44*1.1</f>
        <v>5940</v>
      </c>
      <c r="U44" s="8">
        <f t="shared" si="9"/>
        <v>178200</v>
      </c>
      <c r="V44" s="7">
        <f t="shared" si="10"/>
        <v>59447.520000000004</v>
      </c>
      <c r="W44" s="36"/>
      <c r="X44" s="36"/>
      <c r="Y44" s="36"/>
      <c r="Z44" s="40"/>
      <c r="AA44" s="41"/>
      <c r="AB44" s="41"/>
      <c r="AC44" s="41"/>
    </row>
    <row r="45" spans="1:29" ht="15">
      <c r="A45" s="5" t="s">
        <v>108</v>
      </c>
      <c r="B45" s="5" t="s">
        <v>86</v>
      </c>
      <c r="C45" s="6">
        <v>5688</v>
      </c>
      <c r="D45" s="7">
        <f t="shared" si="24"/>
        <v>6825.6</v>
      </c>
      <c r="E45" s="7">
        <v>5573</v>
      </c>
      <c r="F45" s="17">
        <v>5600</v>
      </c>
      <c r="G45" s="18">
        <v>5600</v>
      </c>
      <c r="H45" s="8">
        <f t="shared" si="2"/>
        <v>168000</v>
      </c>
      <c r="I45" s="24">
        <f t="shared" si="3"/>
        <v>-1.5471167369901499E-2</v>
      </c>
      <c r="J45" s="25" t="s">
        <v>109</v>
      </c>
      <c r="K45" s="26">
        <v>7.8997368756857006E-2</v>
      </c>
      <c r="L45" s="7">
        <f t="shared" si="25"/>
        <v>13271.557951152001</v>
      </c>
      <c r="M45" s="24">
        <v>0.105</v>
      </c>
      <c r="N45" s="7">
        <f t="shared" si="26"/>
        <v>17640</v>
      </c>
      <c r="O45" s="7">
        <v>70.31</v>
      </c>
      <c r="P45" s="6">
        <f t="shared" si="27"/>
        <v>2389.4182904281001</v>
      </c>
      <c r="Q45" s="35">
        <f t="shared" si="28"/>
        <v>5880</v>
      </c>
      <c r="R45" s="8">
        <f t="shared" si="19"/>
        <v>176400</v>
      </c>
      <c r="S45" s="7">
        <f t="shared" si="20"/>
        <v>60258.239999999998</v>
      </c>
      <c r="T45" s="8">
        <f t="shared" si="29"/>
        <v>6160</v>
      </c>
      <c r="U45" s="8">
        <f t="shared" si="9"/>
        <v>184800</v>
      </c>
      <c r="V45" s="7">
        <f t="shared" si="10"/>
        <v>63127.68</v>
      </c>
      <c r="W45" s="36"/>
      <c r="X45" s="36"/>
      <c r="Y45" s="36"/>
      <c r="Z45" s="40"/>
      <c r="AA45" s="41"/>
      <c r="AB45" s="41"/>
      <c r="AC45" s="41"/>
    </row>
    <row r="46" spans="1:29" ht="15">
      <c r="A46" s="5" t="s">
        <v>110</v>
      </c>
      <c r="B46" s="5" t="s">
        <v>86</v>
      </c>
      <c r="C46" s="6">
        <v>5345</v>
      </c>
      <c r="D46" s="7">
        <f t="shared" si="24"/>
        <v>6414</v>
      </c>
      <c r="E46" s="7">
        <v>7690</v>
      </c>
      <c r="F46" s="17">
        <v>9400</v>
      </c>
      <c r="G46" s="18">
        <v>9000</v>
      </c>
      <c r="H46" s="8">
        <f t="shared" si="2"/>
        <v>270000</v>
      </c>
      <c r="I46" s="24">
        <f t="shared" si="3"/>
        <v>0.68381665107577205</v>
      </c>
      <c r="J46" s="25" t="s">
        <v>111</v>
      </c>
      <c r="K46" s="26">
        <v>2.6474247110527899E-2</v>
      </c>
      <c r="L46" s="7">
        <f t="shared" si="25"/>
        <v>7148.0467198425204</v>
      </c>
      <c r="M46" s="24">
        <v>9.1209020997815096E-2</v>
      </c>
      <c r="N46" s="7">
        <f t="shared" si="26"/>
        <v>24626.435669410101</v>
      </c>
      <c r="O46" s="7">
        <v>100.94</v>
      </c>
      <c r="P46" s="6">
        <f t="shared" si="27"/>
        <v>2674.85635030711</v>
      </c>
      <c r="Q46" s="35">
        <f>G46*1.04</f>
        <v>9360</v>
      </c>
      <c r="R46" s="8">
        <f t="shared" si="19"/>
        <v>280800</v>
      </c>
      <c r="S46" s="7">
        <f t="shared" si="20"/>
        <v>78736.320000000007</v>
      </c>
      <c r="T46" s="8">
        <f>G46*1.08</f>
        <v>9720</v>
      </c>
      <c r="U46" s="8">
        <f t="shared" si="9"/>
        <v>291600</v>
      </c>
      <c r="V46" s="7">
        <f t="shared" si="10"/>
        <v>81764.639999999999</v>
      </c>
      <c r="W46" s="36"/>
      <c r="X46" s="36"/>
      <c r="Y46" s="36"/>
      <c r="Z46" s="40"/>
      <c r="AA46" s="41"/>
      <c r="AB46" s="41"/>
      <c r="AC46" s="41"/>
    </row>
    <row r="47" spans="1:29" ht="15">
      <c r="A47" s="5" t="s">
        <v>112</v>
      </c>
      <c r="B47" s="5" t="s">
        <v>86</v>
      </c>
      <c r="C47" s="6">
        <v>6735</v>
      </c>
      <c r="D47" s="7">
        <f t="shared" si="24"/>
        <v>8082</v>
      </c>
      <c r="E47" s="7">
        <v>11934</v>
      </c>
      <c r="F47" s="17">
        <v>9000</v>
      </c>
      <c r="G47" s="18">
        <f>F47</f>
        <v>9000</v>
      </c>
      <c r="H47" s="8">
        <f t="shared" si="2"/>
        <v>270000</v>
      </c>
      <c r="I47" s="24">
        <f t="shared" si="3"/>
        <v>0.33630289532294</v>
      </c>
      <c r="J47" s="25" t="s">
        <v>113</v>
      </c>
      <c r="K47" s="26">
        <v>1.8510730837753699E-2</v>
      </c>
      <c r="L47" s="7">
        <f t="shared" si="25"/>
        <v>4997.8973261935098</v>
      </c>
      <c r="M47" s="24">
        <v>0.10621692258545599</v>
      </c>
      <c r="N47" s="7">
        <f t="shared" si="26"/>
        <v>28678.569098073101</v>
      </c>
      <c r="O47" s="7">
        <v>65.42</v>
      </c>
      <c r="P47" s="6">
        <f t="shared" si="27"/>
        <v>4127.1782329562802</v>
      </c>
      <c r="Q47" s="35">
        <f>G47*1.04</f>
        <v>9360</v>
      </c>
      <c r="R47" s="8">
        <f t="shared" si="19"/>
        <v>280800</v>
      </c>
      <c r="S47" s="7">
        <f t="shared" si="20"/>
        <v>92495.52</v>
      </c>
      <c r="T47" s="8">
        <f>G47*1.08</f>
        <v>9720</v>
      </c>
      <c r="U47" s="8">
        <f t="shared" si="9"/>
        <v>291600</v>
      </c>
      <c r="V47" s="7">
        <f t="shared" si="10"/>
        <v>96053.040000000008</v>
      </c>
      <c r="W47" s="36"/>
      <c r="X47" s="36"/>
      <c r="Y47" s="36"/>
      <c r="Z47" s="40"/>
      <c r="AA47" s="41"/>
      <c r="AB47" s="41"/>
      <c r="AC47" s="41"/>
    </row>
    <row r="48" spans="1:29" ht="15">
      <c r="A48" s="5" t="s">
        <v>114</v>
      </c>
      <c r="B48" s="5" t="s">
        <v>86</v>
      </c>
      <c r="C48" s="6">
        <v>7122</v>
      </c>
      <c r="D48" s="7">
        <f t="shared" si="24"/>
        <v>8546.4</v>
      </c>
      <c r="E48" s="7">
        <v>6701</v>
      </c>
      <c r="F48" s="17">
        <v>8800</v>
      </c>
      <c r="G48" s="18">
        <v>8600</v>
      </c>
      <c r="H48" s="8">
        <f t="shared" si="2"/>
        <v>258000</v>
      </c>
      <c r="I48" s="24">
        <f t="shared" si="3"/>
        <v>0.20752597584947999</v>
      </c>
      <c r="J48" s="25" t="s">
        <v>115</v>
      </c>
      <c r="K48" s="26">
        <v>0.29021449936620602</v>
      </c>
      <c r="L48" s="7">
        <f t="shared" si="25"/>
        <v>74875.340836481104</v>
      </c>
      <c r="M48" s="24">
        <v>0.09</v>
      </c>
      <c r="N48" s="7">
        <f t="shared" si="26"/>
        <v>23220</v>
      </c>
      <c r="O48" s="7">
        <v>73.430000000000007</v>
      </c>
      <c r="P48" s="6">
        <f t="shared" si="27"/>
        <v>3513.5503200326798</v>
      </c>
      <c r="Q48" s="35">
        <f>G48*1.04</f>
        <v>8944</v>
      </c>
      <c r="R48" s="8">
        <f t="shared" si="19"/>
        <v>268320</v>
      </c>
      <c r="S48" s="7">
        <f t="shared" si="20"/>
        <v>91604.448000000004</v>
      </c>
      <c r="T48" s="8">
        <f>G48*1.08</f>
        <v>9288</v>
      </c>
      <c r="U48" s="8">
        <f t="shared" si="9"/>
        <v>278640</v>
      </c>
      <c r="V48" s="7">
        <f t="shared" si="10"/>
        <v>95127.695999999996</v>
      </c>
      <c r="W48" s="36"/>
      <c r="X48" s="36"/>
      <c r="Y48" s="36"/>
      <c r="Z48" s="40"/>
      <c r="AA48" s="41"/>
      <c r="AB48" s="41"/>
      <c r="AC48" s="41"/>
    </row>
    <row r="49" spans="1:29" ht="15">
      <c r="A49" s="5" t="s">
        <v>116</v>
      </c>
      <c r="B49" s="5" t="s">
        <v>86</v>
      </c>
      <c r="C49" s="6">
        <v>0</v>
      </c>
      <c r="D49" s="7">
        <f t="shared" si="24"/>
        <v>0</v>
      </c>
      <c r="E49" s="7">
        <v>7156</v>
      </c>
      <c r="F49" s="17">
        <v>6000</v>
      </c>
      <c r="G49" s="18">
        <f t="shared" ref="G49:G54" si="30">F49</f>
        <v>6000</v>
      </c>
      <c r="H49" s="8">
        <f t="shared" si="2"/>
        <v>180000</v>
      </c>
      <c r="I49" s="24" t="e">
        <f t="shared" si="3"/>
        <v>#DIV/0!</v>
      </c>
      <c r="J49" s="25" t="s">
        <v>117</v>
      </c>
      <c r="K49" s="26">
        <v>7.2138311802502394E-2</v>
      </c>
      <c r="L49" s="7">
        <f t="shared" si="25"/>
        <v>12984.896124450401</v>
      </c>
      <c r="M49" s="24">
        <v>9.3829629534288195E-2</v>
      </c>
      <c r="N49" s="7">
        <f t="shared" si="26"/>
        <v>16889.333316171898</v>
      </c>
      <c r="O49" s="7">
        <v>69.73</v>
      </c>
      <c r="P49" s="6">
        <f t="shared" si="27"/>
        <v>2581.3853434676598</v>
      </c>
      <c r="Q49" s="35">
        <f t="shared" si="28"/>
        <v>6300</v>
      </c>
      <c r="R49" s="8">
        <f t="shared" si="19"/>
        <v>189000</v>
      </c>
      <c r="S49" s="7">
        <f t="shared" si="20"/>
        <v>49442.400000000001</v>
      </c>
      <c r="T49" s="8">
        <f t="shared" si="29"/>
        <v>6600</v>
      </c>
      <c r="U49" s="8">
        <f t="shared" si="9"/>
        <v>198000</v>
      </c>
      <c r="V49" s="7">
        <f t="shared" si="10"/>
        <v>51796.800000000003</v>
      </c>
      <c r="W49" s="36"/>
      <c r="X49" s="36"/>
      <c r="Y49" s="36"/>
      <c r="Z49" s="40"/>
      <c r="AA49" s="41"/>
      <c r="AB49" s="41"/>
      <c r="AC49" s="41"/>
    </row>
    <row r="50" spans="1:29" ht="15">
      <c r="A50" s="10" t="s">
        <v>59</v>
      </c>
      <c r="B50" s="10" t="s">
        <v>86</v>
      </c>
      <c r="C50" s="11">
        <f>SUM(C34:C49)</f>
        <v>80855</v>
      </c>
      <c r="D50" s="11">
        <f>SUM(D34:D49)</f>
        <v>97026</v>
      </c>
      <c r="E50" s="11">
        <f>SUM(E34:E49)</f>
        <v>106438</v>
      </c>
      <c r="F50" s="11">
        <f>SUM(F34:F49)</f>
        <v>106500</v>
      </c>
      <c r="G50" s="12">
        <f>SUM(G34:G49)</f>
        <v>105600</v>
      </c>
      <c r="H50" s="8">
        <f t="shared" si="2"/>
        <v>3168000</v>
      </c>
      <c r="I50" s="24">
        <f t="shared" si="3"/>
        <v>0.30604167954981099</v>
      </c>
      <c r="J50" s="29">
        <v>0.30946753688888101</v>
      </c>
      <c r="K50" s="30"/>
      <c r="L50" s="11">
        <f t="shared" ref="L50:U50" si="31">SUM(L34:L49)</f>
        <v>212289.01721557</v>
      </c>
      <c r="M50" s="24"/>
      <c r="N50" s="11">
        <f t="shared" si="31"/>
        <v>356182.092314629</v>
      </c>
      <c r="O50" s="7"/>
      <c r="P50" s="11">
        <f t="shared" si="31"/>
        <v>43977.273853657898</v>
      </c>
      <c r="Q50" s="11">
        <f t="shared" si="31"/>
        <v>110364</v>
      </c>
      <c r="R50" s="11">
        <f t="shared" si="31"/>
        <v>3310920</v>
      </c>
      <c r="S50" s="11">
        <f t="shared" si="31"/>
        <v>1025031.8639999999</v>
      </c>
      <c r="T50" s="11">
        <f t="shared" si="31"/>
        <v>115128</v>
      </c>
      <c r="U50" s="11">
        <f t="shared" si="31"/>
        <v>3453840</v>
      </c>
      <c r="V50" s="31">
        <f t="shared" si="10"/>
        <v>1068851.3576082927</v>
      </c>
      <c r="W50" s="36"/>
      <c r="X50" s="36"/>
      <c r="Y50" s="36"/>
      <c r="Z50" s="40"/>
      <c r="AA50" s="41"/>
      <c r="AB50" s="41"/>
      <c r="AC50" s="41"/>
    </row>
    <row r="51" spans="1:29" ht="15">
      <c r="A51" s="5" t="s">
        <v>118</v>
      </c>
      <c r="B51" s="5" t="s">
        <v>119</v>
      </c>
      <c r="C51" s="6">
        <v>2103</v>
      </c>
      <c r="D51" s="7">
        <f t="shared" ref="D51:D67" si="32">C51*1.2</f>
        <v>2523.6</v>
      </c>
      <c r="E51" s="7">
        <v>2992</v>
      </c>
      <c r="F51" s="19">
        <v>3000</v>
      </c>
      <c r="G51" s="20">
        <f t="shared" si="30"/>
        <v>3000</v>
      </c>
      <c r="H51" s="8">
        <f t="shared" si="2"/>
        <v>90000</v>
      </c>
      <c r="I51" s="24">
        <f t="shared" si="3"/>
        <v>0.42653352353780299</v>
      </c>
      <c r="J51" s="25" t="s">
        <v>120</v>
      </c>
      <c r="K51" s="26">
        <v>2.37627063609878E-2</v>
      </c>
      <c r="L51" s="7">
        <f t="shared" ref="L51:L67" si="33">H51*K51</f>
        <v>2138.6435724889102</v>
      </c>
      <c r="M51" s="24">
        <v>8.5609952458514105E-2</v>
      </c>
      <c r="N51" s="7">
        <f t="shared" ref="N51:N67" si="34">M51*H51</f>
        <v>7704.8957212662699</v>
      </c>
      <c r="O51" s="7">
        <v>64.45</v>
      </c>
      <c r="P51" s="6">
        <f t="shared" ref="P51:P67" si="35">H51/O51</f>
        <v>1396.43134212568</v>
      </c>
      <c r="Q51" s="35">
        <f>G51*1.06</f>
        <v>3180</v>
      </c>
      <c r="R51" s="8">
        <f t="shared" ref="R51:R67" si="36">Q51*30</f>
        <v>95400</v>
      </c>
      <c r="S51" s="7">
        <f t="shared" ref="S51:S67" si="37">R51*J51</f>
        <v>30766.5</v>
      </c>
      <c r="T51" s="8">
        <f>G51*1.12</f>
        <v>3360</v>
      </c>
      <c r="U51" s="8">
        <f t="shared" ref="U51:U67" si="38">T51*30</f>
        <v>100800</v>
      </c>
      <c r="V51" s="7">
        <f t="shared" si="10"/>
        <v>32508</v>
      </c>
      <c r="W51" s="36"/>
      <c r="X51" s="36"/>
      <c r="Y51" s="36"/>
      <c r="Z51" s="40"/>
      <c r="AA51" s="41"/>
      <c r="AB51" s="41"/>
      <c r="AC51" s="41"/>
    </row>
    <row r="52" spans="1:29" ht="15">
      <c r="A52" s="5" t="s">
        <v>121</v>
      </c>
      <c r="B52" s="5" t="s">
        <v>119</v>
      </c>
      <c r="C52" s="6">
        <v>2127</v>
      </c>
      <c r="D52" s="7">
        <f t="shared" si="32"/>
        <v>2552.4</v>
      </c>
      <c r="E52" s="7">
        <v>2920</v>
      </c>
      <c r="F52" s="19">
        <v>3000</v>
      </c>
      <c r="G52" s="20">
        <f t="shared" si="30"/>
        <v>3000</v>
      </c>
      <c r="H52" s="8">
        <f t="shared" si="2"/>
        <v>90000</v>
      </c>
      <c r="I52" s="24">
        <f t="shared" si="3"/>
        <v>0.41043723554301798</v>
      </c>
      <c r="J52" s="25" t="s">
        <v>122</v>
      </c>
      <c r="K52" s="26">
        <v>3.5433040285109102E-2</v>
      </c>
      <c r="L52" s="7">
        <f t="shared" si="33"/>
        <v>3188.9736256598198</v>
      </c>
      <c r="M52" s="24">
        <v>0.12787073892914799</v>
      </c>
      <c r="N52" s="7">
        <f t="shared" si="34"/>
        <v>11508.3665036233</v>
      </c>
      <c r="O52" s="7">
        <v>71.62</v>
      </c>
      <c r="P52" s="6">
        <f t="shared" si="35"/>
        <v>1256.6322256353001</v>
      </c>
      <c r="Q52" s="35">
        <f>G52*1.06</f>
        <v>3180</v>
      </c>
      <c r="R52" s="8">
        <f t="shared" si="36"/>
        <v>95400</v>
      </c>
      <c r="S52" s="7">
        <f t="shared" si="37"/>
        <v>28591.38</v>
      </c>
      <c r="T52" s="8">
        <f>G52*1.12</f>
        <v>3360</v>
      </c>
      <c r="U52" s="8">
        <f t="shared" si="38"/>
        <v>100800</v>
      </c>
      <c r="V52" s="7">
        <f t="shared" si="10"/>
        <v>30209.760000000002</v>
      </c>
      <c r="W52" s="36"/>
      <c r="X52" s="36"/>
      <c r="Y52" s="36"/>
      <c r="Z52" s="40"/>
      <c r="AA52" s="41"/>
      <c r="AB52" s="41"/>
      <c r="AC52" s="41"/>
    </row>
    <row r="53" spans="1:29" ht="15">
      <c r="A53" s="5" t="s">
        <v>123</v>
      </c>
      <c r="B53" s="5" t="s">
        <v>119</v>
      </c>
      <c r="C53" s="6">
        <v>2889</v>
      </c>
      <c r="D53" s="7">
        <f t="shared" si="32"/>
        <v>3466.8</v>
      </c>
      <c r="E53" s="7">
        <v>5414</v>
      </c>
      <c r="F53" s="19">
        <v>5100</v>
      </c>
      <c r="G53" s="20">
        <f t="shared" si="30"/>
        <v>5100</v>
      </c>
      <c r="H53" s="8">
        <f t="shared" si="2"/>
        <v>153000</v>
      </c>
      <c r="I53" s="24">
        <f t="shared" si="3"/>
        <v>0.76531671858774697</v>
      </c>
      <c r="J53" s="25" t="s">
        <v>124</v>
      </c>
      <c r="K53" s="26">
        <v>2.78272751257614E-2</v>
      </c>
      <c r="L53" s="7">
        <f t="shared" si="33"/>
        <v>4257.5730942414903</v>
      </c>
      <c r="M53" s="24">
        <v>0.14091813629957101</v>
      </c>
      <c r="N53" s="7">
        <f t="shared" si="34"/>
        <v>21560.474853834301</v>
      </c>
      <c r="O53" s="7">
        <v>61.07</v>
      </c>
      <c r="P53" s="6">
        <f t="shared" si="35"/>
        <v>2505.3217619125599</v>
      </c>
      <c r="Q53" s="35">
        <f>G53*1.05</f>
        <v>5355</v>
      </c>
      <c r="R53" s="8">
        <f t="shared" si="36"/>
        <v>160650</v>
      </c>
      <c r="S53" s="7">
        <f t="shared" si="37"/>
        <v>55841.94</v>
      </c>
      <c r="T53" s="8">
        <f>G53*1.1</f>
        <v>5610</v>
      </c>
      <c r="U53" s="8">
        <f t="shared" si="38"/>
        <v>168300</v>
      </c>
      <c r="V53" s="7">
        <f t="shared" si="10"/>
        <v>58501.08</v>
      </c>
      <c r="W53" s="36"/>
      <c r="X53" s="36"/>
      <c r="Y53" s="36"/>
      <c r="Z53" s="40"/>
      <c r="AA53" s="41"/>
      <c r="AB53" s="41"/>
      <c r="AC53" s="41"/>
    </row>
    <row r="54" spans="1:29" ht="15">
      <c r="A54" s="5" t="s">
        <v>125</v>
      </c>
      <c r="B54" s="5" t="s">
        <v>119</v>
      </c>
      <c r="C54" s="6">
        <v>4031</v>
      </c>
      <c r="D54" s="7">
        <f t="shared" si="32"/>
        <v>4837.2</v>
      </c>
      <c r="E54" s="7">
        <v>3062</v>
      </c>
      <c r="F54" s="19">
        <v>3800</v>
      </c>
      <c r="G54" s="20">
        <f t="shared" si="30"/>
        <v>3800</v>
      </c>
      <c r="H54" s="8">
        <f t="shared" si="2"/>
        <v>114000</v>
      </c>
      <c r="I54" s="24">
        <f t="shared" si="3"/>
        <v>-5.7305879434383498E-2</v>
      </c>
      <c r="J54" s="25" t="s">
        <v>126</v>
      </c>
      <c r="K54" s="26">
        <v>3.07261290913791E-2</v>
      </c>
      <c r="L54" s="7">
        <f t="shared" si="33"/>
        <v>3502.77871641722</v>
      </c>
      <c r="M54" s="24">
        <v>0.124559219085132</v>
      </c>
      <c r="N54" s="7">
        <f t="shared" si="34"/>
        <v>14199.750975704999</v>
      </c>
      <c r="O54" s="7">
        <v>73.459999999999994</v>
      </c>
      <c r="P54" s="6">
        <f t="shared" si="35"/>
        <v>1551.8649605227299</v>
      </c>
      <c r="Q54" s="35">
        <f>G54*1.06</f>
        <v>4028</v>
      </c>
      <c r="R54" s="8">
        <f t="shared" si="36"/>
        <v>120840</v>
      </c>
      <c r="S54" s="7">
        <f t="shared" si="37"/>
        <v>38173.356</v>
      </c>
      <c r="T54" s="8">
        <f>G54*1.12</f>
        <v>4256</v>
      </c>
      <c r="U54" s="8">
        <f t="shared" si="38"/>
        <v>127680</v>
      </c>
      <c r="V54" s="7">
        <f t="shared" si="10"/>
        <v>40334.112000000001</v>
      </c>
      <c r="W54" s="36"/>
      <c r="X54" s="36"/>
      <c r="Y54" s="36"/>
      <c r="Z54" s="40"/>
      <c r="AA54" s="41"/>
      <c r="AB54" s="41"/>
      <c r="AC54" s="41"/>
    </row>
    <row r="55" spans="1:29" ht="15">
      <c r="A55" s="5" t="s">
        <v>127</v>
      </c>
      <c r="B55" s="5" t="s">
        <v>119</v>
      </c>
      <c r="C55" s="6">
        <v>4267</v>
      </c>
      <c r="D55" s="7">
        <f t="shared" si="32"/>
        <v>5120.3999999999996</v>
      </c>
      <c r="E55" s="7">
        <v>6273</v>
      </c>
      <c r="F55" s="19">
        <v>6300</v>
      </c>
      <c r="G55" s="20">
        <v>6300</v>
      </c>
      <c r="H55" s="8">
        <f t="shared" si="2"/>
        <v>189000</v>
      </c>
      <c r="I55" s="24">
        <f t="shared" si="3"/>
        <v>0.47644715256620601</v>
      </c>
      <c r="J55" s="25" t="s">
        <v>128</v>
      </c>
      <c r="K55" s="26">
        <v>2.3634391549539901E-2</v>
      </c>
      <c r="L55" s="7">
        <f t="shared" si="33"/>
        <v>4466.9000028630398</v>
      </c>
      <c r="M55" s="24">
        <v>0.11254197727151299</v>
      </c>
      <c r="N55" s="7">
        <f t="shared" si="34"/>
        <v>21270.433704316001</v>
      </c>
      <c r="O55" s="7">
        <v>59.61</v>
      </c>
      <c r="P55" s="6">
        <f t="shared" si="35"/>
        <v>3170.6089582284899</v>
      </c>
      <c r="Q55" s="35">
        <f>G55*1.05</f>
        <v>6615</v>
      </c>
      <c r="R55" s="8">
        <f t="shared" si="36"/>
        <v>198450</v>
      </c>
      <c r="S55" s="7">
        <f t="shared" si="37"/>
        <v>57788.639999999999</v>
      </c>
      <c r="T55" s="8">
        <f>G55*1.1</f>
        <v>6930</v>
      </c>
      <c r="U55" s="8">
        <f t="shared" si="38"/>
        <v>207900</v>
      </c>
      <c r="V55" s="7">
        <f t="shared" si="10"/>
        <v>60540.480000000003</v>
      </c>
      <c r="W55" s="36"/>
      <c r="X55" s="36"/>
      <c r="Y55" s="36"/>
      <c r="Z55" s="40"/>
      <c r="AA55" s="41"/>
      <c r="AB55" s="41"/>
      <c r="AC55" s="41"/>
    </row>
    <row r="56" spans="1:29" ht="15">
      <c r="A56" s="5" t="s">
        <v>129</v>
      </c>
      <c r="B56" s="5" t="s">
        <v>119</v>
      </c>
      <c r="C56" s="6">
        <v>6665</v>
      </c>
      <c r="D56" s="7">
        <f t="shared" si="32"/>
        <v>7998</v>
      </c>
      <c r="E56" s="7">
        <v>7009</v>
      </c>
      <c r="F56" s="19">
        <v>7300</v>
      </c>
      <c r="G56" s="20">
        <f t="shared" ref="G56:G63" si="39">F56</f>
        <v>7300</v>
      </c>
      <c r="H56" s="8">
        <f t="shared" si="2"/>
        <v>219000</v>
      </c>
      <c r="I56" s="24">
        <f t="shared" si="3"/>
        <v>9.5273818454613607E-2</v>
      </c>
      <c r="J56" s="25" t="s">
        <v>130</v>
      </c>
      <c r="K56" s="26">
        <v>7.7874163547104594E-2</v>
      </c>
      <c r="L56" s="7">
        <f t="shared" si="33"/>
        <v>17054.441816815899</v>
      </c>
      <c r="M56" s="24">
        <v>0.115</v>
      </c>
      <c r="N56" s="7">
        <f t="shared" si="34"/>
        <v>25185</v>
      </c>
      <c r="O56" s="7">
        <v>67.39</v>
      </c>
      <c r="P56" s="6">
        <f t="shared" si="35"/>
        <v>3249.7403175545301</v>
      </c>
      <c r="Q56" s="35">
        <f>G56*1.04</f>
        <v>7592</v>
      </c>
      <c r="R56" s="8">
        <f t="shared" si="36"/>
        <v>227760</v>
      </c>
      <c r="S56" s="7">
        <f t="shared" si="37"/>
        <v>69922.320000000007</v>
      </c>
      <c r="T56" s="8">
        <f>G56*1.08</f>
        <v>7884</v>
      </c>
      <c r="U56" s="8">
        <f t="shared" si="38"/>
        <v>236520</v>
      </c>
      <c r="V56" s="7">
        <f t="shared" si="10"/>
        <v>72611.64</v>
      </c>
      <c r="W56" s="36"/>
      <c r="X56" s="36"/>
      <c r="Y56" s="36"/>
      <c r="Z56" s="40"/>
      <c r="AA56" s="41"/>
      <c r="AB56" s="41"/>
      <c r="AC56" s="41"/>
    </row>
    <row r="57" spans="1:29" ht="15">
      <c r="A57" s="5" t="s">
        <v>131</v>
      </c>
      <c r="B57" s="5" t="s">
        <v>119</v>
      </c>
      <c r="C57" s="6">
        <v>8409</v>
      </c>
      <c r="D57" s="7">
        <f t="shared" si="32"/>
        <v>10090.799999999999</v>
      </c>
      <c r="E57" s="7">
        <v>9684</v>
      </c>
      <c r="F57" s="19">
        <v>9600</v>
      </c>
      <c r="G57" s="20">
        <f t="shared" si="39"/>
        <v>9600</v>
      </c>
      <c r="H57" s="8">
        <f t="shared" si="2"/>
        <v>288000</v>
      </c>
      <c r="I57" s="24">
        <f t="shared" si="3"/>
        <v>0.141633963610417</v>
      </c>
      <c r="J57" s="25" t="s">
        <v>132</v>
      </c>
      <c r="K57" s="26">
        <v>3.0754062525308001E-2</v>
      </c>
      <c r="L57" s="7">
        <f t="shared" si="33"/>
        <v>8857.1700072886997</v>
      </c>
      <c r="M57" s="24">
        <v>0.121436697068834</v>
      </c>
      <c r="N57" s="7">
        <f t="shared" si="34"/>
        <v>34973.768755824298</v>
      </c>
      <c r="O57" s="7">
        <v>75.41</v>
      </c>
      <c r="P57" s="6">
        <f t="shared" si="35"/>
        <v>3819.1221323431901</v>
      </c>
      <c r="Q57" s="35">
        <f>G57*1.04</f>
        <v>9984</v>
      </c>
      <c r="R57" s="8">
        <f t="shared" si="36"/>
        <v>299520</v>
      </c>
      <c r="S57" s="7">
        <f t="shared" si="37"/>
        <v>100009.728</v>
      </c>
      <c r="T57" s="8">
        <f>G57*1.08</f>
        <v>10368</v>
      </c>
      <c r="U57" s="8">
        <f t="shared" si="38"/>
        <v>311040</v>
      </c>
      <c r="V57" s="7">
        <f t="shared" si="10"/>
        <v>103856.25599999999</v>
      </c>
      <c r="W57" s="36"/>
      <c r="X57" s="36"/>
      <c r="Y57" s="36"/>
      <c r="Z57" s="40"/>
      <c r="AA57" s="41"/>
      <c r="AB57" s="41"/>
      <c r="AC57" s="41"/>
    </row>
    <row r="58" spans="1:29" ht="15">
      <c r="A58" s="5" t="s">
        <v>133</v>
      </c>
      <c r="B58" s="5" t="s">
        <v>119</v>
      </c>
      <c r="C58" s="6">
        <v>2517</v>
      </c>
      <c r="D58" s="7">
        <f t="shared" si="32"/>
        <v>3020.4</v>
      </c>
      <c r="E58" s="7">
        <v>4165</v>
      </c>
      <c r="F58" s="19">
        <v>4100</v>
      </c>
      <c r="G58" s="20">
        <f t="shared" si="39"/>
        <v>4100</v>
      </c>
      <c r="H58" s="8">
        <f t="shared" si="2"/>
        <v>123000</v>
      </c>
      <c r="I58" s="24">
        <f t="shared" si="3"/>
        <v>0.62892332141438201</v>
      </c>
      <c r="J58" s="25" t="s">
        <v>134</v>
      </c>
      <c r="K58" s="26">
        <v>2.4689535171231201E-2</v>
      </c>
      <c r="L58" s="7">
        <f t="shared" si="33"/>
        <v>3036.8128260614399</v>
      </c>
      <c r="M58" s="24">
        <v>0.14052533397151901</v>
      </c>
      <c r="N58" s="7">
        <f t="shared" si="34"/>
        <v>17284.6160784969</v>
      </c>
      <c r="O58" s="7">
        <v>57.33</v>
      </c>
      <c r="P58" s="6">
        <f t="shared" si="35"/>
        <v>2145.4735740450001</v>
      </c>
      <c r="Q58" s="35">
        <f>G58*1.06</f>
        <v>4346</v>
      </c>
      <c r="R58" s="8">
        <f t="shared" si="36"/>
        <v>130380</v>
      </c>
      <c r="S58" s="7">
        <f t="shared" si="37"/>
        <v>42230.082000000002</v>
      </c>
      <c r="T58" s="8">
        <f>G58*1.12</f>
        <v>4592</v>
      </c>
      <c r="U58" s="8">
        <f t="shared" si="38"/>
        <v>137760</v>
      </c>
      <c r="V58" s="7">
        <f t="shared" si="10"/>
        <v>44620.464</v>
      </c>
      <c r="W58" s="36"/>
      <c r="X58" s="36"/>
      <c r="Y58" s="36"/>
      <c r="Z58" s="40"/>
      <c r="AA58" s="41"/>
      <c r="AB58" s="41"/>
      <c r="AC58" s="41"/>
    </row>
    <row r="59" spans="1:29" ht="15">
      <c r="A59" s="5" t="s">
        <v>135</v>
      </c>
      <c r="B59" s="5" t="s">
        <v>119</v>
      </c>
      <c r="C59" s="6">
        <v>1964</v>
      </c>
      <c r="D59" s="7">
        <f t="shared" si="32"/>
        <v>2356.8000000000002</v>
      </c>
      <c r="E59" s="7">
        <v>6281</v>
      </c>
      <c r="F59" s="19">
        <v>6500</v>
      </c>
      <c r="G59" s="20">
        <f t="shared" si="39"/>
        <v>6500</v>
      </c>
      <c r="H59" s="8">
        <f t="shared" si="2"/>
        <v>195000</v>
      </c>
      <c r="I59" s="24">
        <f t="shared" si="3"/>
        <v>2.3095723014256602</v>
      </c>
      <c r="J59" s="25" t="s">
        <v>136</v>
      </c>
      <c r="K59" s="26">
        <v>4.64207940675214E-2</v>
      </c>
      <c r="L59" s="7">
        <f t="shared" si="33"/>
        <v>9052.0548431666793</v>
      </c>
      <c r="M59" s="24">
        <v>0.11466447819023701</v>
      </c>
      <c r="N59" s="7">
        <f t="shared" si="34"/>
        <v>22359.573247096199</v>
      </c>
      <c r="O59" s="7">
        <v>54.07</v>
      </c>
      <c r="P59" s="6">
        <f t="shared" si="35"/>
        <v>3606.4361013501002</v>
      </c>
      <c r="Q59" s="35">
        <f>G59*1.05</f>
        <v>6825</v>
      </c>
      <c r="R59" s="8">
        <f t="shared" si="36"/>
        <v>204750</v>
      </c>
      <c r="S59" s="7">
        <f t="shared" si="37"/>
        <v>70884.45</v>
      </c>
      <c r="T59" s="8">
        <f>G59*1.1</f>
        <v>7150</v>
      </c>
      <c r="U59" s="8">
        <f t="shared" si="38"/>
        <v>214500</v>
      </c>
      <c r="V59" s="7">
        <f t="shared" si="10"/>
        <v>74259.900000000009</v>
      </c>
      <c r="W59" s="36"/>
      <c r="X59" s="36"/>
      <c r="Y59" s="36"/>
      <c r="Z59" s="40"/>
      <c r="AA59" s="41"/>
      <c r="AB59" s="41"/>
      <c r="AC59" s="41"/>
    </row>
    <row r="60" spans="1:29" ht="15">
      <c r="A60" s="5" t="s">
        <v>137</v>
      </c>
      <c r="B60" s="5" t="s">
        <v>119</v>
      </c>
      <c r="C60" s="6">
        <v>2451</v>
      </c>
      <c r="D60" s="7">
        <f t="shared" si="32"/>
        <v>2941.2</v>
      </c>
      <c r="E60" s="7">
        <v>3502</v>
      </c>
      <c r="F60" s="19">
        <v>3300</v>
      </c>
      <c r="G60" s="20">
        <f t="shared" si="39"/>
        <v>3300</v>
      </c>
      <c r="H60" s="8">
        <f t="shared" si="2"/>
        <v>99000</v>
      </c>
      <c r="I60" s="24">
        <f t="shared" si="3"/>
        <v>0.34638922888616902</v>
      </c>
      <c r="J60" s="25" t="s">
        <v>34</v>
      </c>
      <c r="K60" s="26">
        <v>2.4474387083101599E-2</v>
      </c>
      <c r="L60" s="7">
        <f t="shared" si="33"/>
        <v>2422.9643212270598</v>
      </c>
      <c r="M60" s="24">
        <v>0.12326313688802799</v>
      </c>
      <c r="N60" s="7">
        <f t="shared" si="34"/>
        <v>12203.050551914799</v>
      </c>
      <c r="O60" s="7">
        <v>49.23</v>
      </c>
      <c r="P60" s="6">
        <f t="shared" si="35"/>
        <v>2010.9689213894001</v>
      </c>
      <c r="Q60" s="35">
        <f>G60*1.06</f>
        <v>3498</v>
      </c>
      <c r="R60" s="8">
        <f t="shared" si="36"/>
        <v>104940</v>
      </c>
      <c r="S60" s="7">
        <f t="shared" si="37"/>
        <v>34136.982000000004</v>
      </c>
      <c r="T60" s="8">
        <f>G60*1.12</f>
        <v>3696</v>
      </c>
      <c r="U60" s="8">
        <f t="shared" si="38"/>
        <v>110880</v>
      </c>
      <c r="V60" s="7">
        <f t="shared" si="10"/>
        <v>36069.263999999996</v>
      </c>
      <c r="W60" s="36"/>
      <c r="X60" s="36"/>
      <c r="Y60" s="36"/>
      <c r="Z60" s="40"/>
      <c r="AA60" s="41"/>
      <c r="AB60" s="41"/>
      <c r="AC60" s="41"/>
    </row>
    <row r="61" spans="1:29" ht="15">
      <c r="A61" s="5" t="s">
        <v>138</v>
      </c>
      <c r="B61" s="5" t="s">
        <v>119</v>
      </c>
      <c r="C61" s="6">
        <v>3365</v>
      </c>
      <c r="D61" s="7">
        <f t="shared" si="32"/>
        <v>4038</v>
      </c>
      <c r="E61" s="7">
        <v>5165</v>
      </c>
      <c r="F61" s="19">
        <v>4600</v>
      </c>
      <c r="G61" s="20">
        <f t="shared" si="39"/>
        <v>4600</v>
      </c>
      <c r="H61" s="8">
        <f t="shared" si="2"/>
        <v>138000</v>
      </c>
      <c r="I61" s="24">
        <f t="shared" si="3"/>
        <v>0.367013372956909</v>
      </c>
      <c r="J61" s="25" t="s">
        <v>139</v>
      </c>
      <c r="K61" s="26">
        <v>2.0731706263741299E-2</v>
      </c>
      <c r="L61" s="7">
        <f t="shared" si="33"/>
        <v>2860.9754643962901</v>
      </c>
      <c r="M61" s="24">
        <v>0.11</v>
      </c>
      <c r="N61" s="7">
        <f t="shared" si="34"/>
        <v>15180</v>
      </c>
      <c r="O61" s="7">
        <v>71.92</v>
      </c>
      <c r="P61" s="6">
        <f t="shared" si="35"/>
        <v>1918.7986651835399</v>
      </c>
      <c r="Q61" s="35">
        <f>G61*1.06</f>
        <v>4876</v>
      </c>
      <c r="R61" s="8">
        <f t="shared" si="36"/>
        <v>146280</v>
      </c>
      <c r="S61" s="7">
        <f t="shared" si="37"/>
        <v>40417.163999999997</v>
      </c>
      <c r="T61" s="8">
        <f>G61*1.12</f>
        <v>5152</v>
      </c>
      <c r="U61" s="8">
        <f t="shared" si="38"/>
        <v>154560</v>
      </c>
      <c r="V61" s="7">
        <f t="shared" si="10"/>
        <v>42704.928</v>
      </c>
      <c r="W61" s="36"/>
      <c r="X61" s="36"/>
      <c r="Y61" s="36"/>
      <c r="Z61" s="40"/>
      <c r="AA61" s="41"/>
      <c r="AB61" s="41"/>
      <c r="AC61" s="41"/>
    </row>
    <row r="62" spans="1:29" ht="15">
      <c r="A62" s="21" t="s">
        <v>140</v>
      </c>
      <c r="B62" s="21" t="s">
        <v>119</v>
      </c>
      <c r="C62" s="22">
        <v>2436</v>
      </c>
      <c r="D62" s="23">
        <f t="shared" si="32"/>
        <v>2923.2</v>
      </c>
      <c r="E62" s="23">
        <v>3970</v>
      </c>
      <c r="F62" s="20">
        <v>3900</v>
      </c>
      <c r="G62" s="20">
        <f t="shared" si="39"/>
        <v>3900</v>
      </c>
      <c r="H62" s="9">
        <f t="shared" si="2"/>
        <v>117000</v>
      </c>
      <c r="I62" s="32">
        <f t="shared" si="3"/>
        <v>0.600985221674877</v>
      </c>
      <c r="J62" s="33" t="s">
        <v>141</v>
      </c>
      <c r="K62" s="34">
        <v>2.6604258627154601E-2</v>
      </c>
      <c r="L62" s="23">
        <f t="shared" si="33"/>
        <v>3112.6982593770899</v>
      </c>
      <c r="M62" s="32">
        <v>0.11859168109264601</v>
      </c>
      <c r="N62" s="23">
        <f t="shared" si="34"/>
        <v>13875.2266878396</v>
      </c>
      <c r="O62" s="23">
        <v>69.39</v>
      </c>
      <c r="P62" s="22">
        <f t="shared" si="35"/>
        <v>1686.1219195849501</v>
      </c>
      <c r="Q62" s="38">
        <f>G62*1.06</f>
        <v>4134</v>
      </c>
      <c r="R62" s="9">
        <f t="shared" si="36"/>
        <v>124020</v>
      </c>
      <c r="S62" s="23">
        <f t="shared" si="37"/>
        <v>40740.57</v>
      </c>
      <c r="T62" s="9">
        <f>G62*1.12</f>
        <v>4368</v>
      </c>
      <c r="U62" s="9">
        <f t="shared" si="38"/>
        <v>131040</v>
      </c>
      <c r="V62" s="23">
        <f t="shared" si="10"/>
        <v>43046.64</v>
      </c>
      <c r="W62" s="39"/>
      <c r="X62" s="39"/>
      <c r="Y62" s="39"/>
      <c r="Z62" s="43"/>
      <c r="AA62" s="41"/>
      <c r="AB62" s="41"/>
      <c r="AC62" s="41"/>
    </row>
    <row r="63" spans="1:29" ht="15">
      <c r="A63" s="5" t="s">
        <v>142</v>
      </c>
      <c r="B63" s="5" t="s">
        <v>119</v>
      </c>
      <c r="C63" s="6">
        <v>6583</v>
      </c>
      <c r="D63" s="7">
        <f t="shared" si="32"/>
        <v>7899.6</v>
      </c>
      <c r="E63" s="7">
        <v>9010</v>
      </c>
      <c r="F63" s="19">
        <v>9000</v>
      </c>
      <c r="G63" s="20">
        <f t="shared" si="39"/>
        <v>9000</v>
      </c>
      <c r="H63" s="8">
        <f t="shared" si="2"/>
        <v>270000</v>
      </c>
      <c r="I63" s="24">
        <f t="shared" si="3"/>
        <v>0.36715783077624198</v>
      </c>
      <c r="J63" s="25" t="s">
        <v>143</v>
      </c>
      <c r="K63" s="26">
        <v>3.8288815202090001E-2</v>
      </c>
      <c r="L63" s="7">
        <f t="shared" si="33"/>
        <v>10337.9801045643</v>
      </c>
      <c r="M63" s="24">
        <v>0.12663481268031099</v>
      </c>
      <c r="N63" s="7">
        <f t="shared" si="34"/>
        <v>34191.399423683899</v>
      </c>
      <c r="O63" s="7">
        <v>61.33</v>
      </c>
      <c r="P63" s="6">
        <f t="shared" si="35"/>
        <v>4402.4131746290604</v>
      </c>
      <c r="Q63" s="35">
        <f>G63*1.04</f>
        <v>9360</v>
      </c>
      <c r="R63" s="8">
        <f t="shared" si="36"/>
        <v>280800</v>
      </c>
      <c r="S63" s="7">
        <f t="shared" si="37"/>
        <v>82105.919999999998</v>
      </c>
      <c r="T63" s="8">
        <f>G63*1.08</f>
        <v>9720</v>
      </c>
      <c r="U63" s="8">
        <f t="shared" si="38"/>
        <v>291600</v>
      </c>
      <c r="V63" s="7">
        <f t="shared" si="10"/>
        <v>85263.84</v>
      </c>
      <c r="W63" s="36"/>
      <c r="X63" s="36"/>
      <c r="Y63" s="36"/>
      <c r="Z63" s="40"/>
      <c r="AA63" s="41"/>
      <c r="AB63" s="41"/>
      <c r="AC63" s="41"/>
    </row>
    <row r="64" spans="1:29" ht="15">
      <c r="A64" s="5" t="s">
        <v>144</v>
      </c>
      <c r="B64" s="5" t="s">
        <v>119</v>
      </c>
      <c r="C64" s="6">
        <v>8372</v>
      </c>
      <c r="D64" s="7">
        <f t="shared" si="32"/>
        <v>10046.4</v>
      </c>
      <c r="E64" s="7">
        <v>9415</v>
      </c>
      <c r="F64" s="19">
        <v>10500</v>
      </c>
      <c r="G64" s="20">
        <v>10100</v>
      </c>
      <c r="H64" s="8">
        <f t="shared" si="2"/>
        <v>303000</v>
      </c>
      <c r="I64" s="24">
        <f t="shared" si="3"/>
        <v>0.20640229335881499</v>
      </c>
      <c r="J64" s="25" t="s">
        <v>145</v>
      </c>
      <c r="K64" s="26">
        <v>3.2512106459093998E-2</v>
      </c>
      <c r="L64" s="7">
        <f t="shared" si="33"/>
        <v>9851.1682571055007</v>
      </c>
      <c r="M64" s="24">
        <v>0.13092635555856999</v>
      </c>
      <c r="N64" s="7">
        <f t="shared" si="34"/>
        <v>39670.685734246799</v>
      </c>
      <c r="O64" s="7">
        <v>80.94</v>
      </c>
      <c r="P64" s="6">
        <f t="shared" si="35"/>
        <v>3743.5137138621199</v>
      </c>
      <c r="Q64" s="35">
        <f>G64*1.03</f>
        <v>10403</v>
      </c>
      <c r="R64" s="8">
        <f t="shared" si="36"/>
        <v>312090</v>
      </c>
      <c r="S64" s="7">
        <f t="shared" si="37"/>
        <v>104394.105</v>
      </c>
      <c r="T64" s="8">
        <f>G64*1.06</f>
        <v>10706</v>
      </c>
      <c r="U64" s="8">
        <f t="shared" si="38"/>
        <v>321180</v>
      </c>
      <c r="V64" s="7">
        <f t="shared" si="10"/>
        <v>107434.71</v>
      </c>
      <c r="W64" s="36"/>
      <c r="X64" s="36"/>
      <c r="Y64" s="36"/>
      <c r="Z64" s="40"/>
      <c r="AA64" s="41"/>
      <c r="AB64" s="41"/>
      <c r="AC64" s="41"/>
    </row>
    <row r="65" spans="1:29" ht="15">
      <c r="A65" s="5" t="s">
        <v>146</v>
      </c>
      <c r="B65" s="5" t="s">
        <v>119</v>
      </c>
      <c r="C65" s="6">
        <v>12854</v>
      </c>
      <c r="D65" s="7">
        <f t="shared" si="32"/>
        <v>15424.8</v>
      </c>
      <c r="E65" s="7">
        <v>13448</v>
      </c>
      <c r="F65" s="19">
        <v>15400</v>
      </c>
      <c r="G65" s="20">
        <f>F65</f>
        <v>15400</v>
      </c>
      <c r="H65" s="8">
        <f t="shared" si="2"/>
        <v>462000</v>
      </c>
      <c r="I65" s="24">
        <f t="shared" si="3"/>
        <v>0.19807063948965301</v>
      </c>
      <c r="J65" s="25" t="s">
        <v>147</v>
      </c>
      <c r="K65" s="26">
        <v>5.86528790099533E-2</v>
      </c>
      <c r="L65" s="7">
        <f t="shared" si="33"/>
        <v>27097.630102598399</v>
      </c>
      <c r="M65" s="24">
        <v>0.116333085379127</v>
      </c>
      <c r="N65" s="7">
        <f t="shared" si="34"/>
        <v>53745.885445156498</v>
      </c>
      <c r="O65" s="7">
        <v>85.91</v>
      </c>
      <c r="P65" s="6">
        <f t="shared" si="35"/>
        <v>5377.7208706786196</v>
      </c>
      <c r="Q65" s="35">
        <f>G65*1.03</f>
        <v>15862</v>
      </c>
      <c r="R65" s="8">
        <f t="shared" si="36"/>
        <v>475860</v>
      </c>
      <c r="S65" s="7">
        <f t="shared" si="37"/>
        <v>154226.226</v>
      </c>
      <c r="T65" s="8">
        <f>G65*1.06</f>
        <v>16324</v>
      </c>
      <c r="U65" s="8">
        <f t="shared" si="38"/>
        <v>489720</v>
      </c>
      <c r="V65" s="7">
        <f t="shared" si="10"/>
        <v>158718.25200000001</v>
      </c>
      <c r="W65" s="36"/>
      <c r="X65" s="36"/>
      <c r="Y65" s="36"/>
      <c r="Z65" s="40"/>
      <c r="AA65" s="41"/>
      <c r="AB65" s="41"/>
      <c r="AC65" s="41"/>
    </row>
    <row r="66" spans="1:29" ht="15">
      <c r="A66" s="5" t="s">
        <v>148</v>
      </c>
      <c r="B66" s="5" t="s">
        <v>119</v>
      </c>
      <c r="C66" s="6">
        <v>0</v>
      </c>
      <c r="D66" s="7">
        <f t="shared" si="32"/>
        <v>0</v>
      </c>
      <c r="E66" s="7">
        <v>2543</v>
      </c>
      <c r="F66" s="19">
        <v>2600</v>
      </c>
      <c r="G66" s="20">
        <f>F66</f>
        <v>2600</v>
      </c>
      <c r="H66" s="8">
        <f t="shared" si="2"/>
        <v>78000</v>
      </c>
      <c r="I66" s="24" t="e">
        <f t="shared" si="3"/>
        <v>#DIV/0!</v>
      </c>
      <c r="J66" s="25" t="s">
        <v>149</v>
      </c>
      <c r="K66" s="26">
        <v>5.6935763421419899E-2</v>
      </c>
      <c r="L66" s="7">
        <f t="shared" si="33"/>
        <v>4440.98954687075</v>
      </c>
      <c r="M66" s="24">
        <v>0.101421091879643</v>
      </c>
      <c r="N66" s="7">
        <f t="shared" si="34"/>
        <v>7910.84516661216</v>
      </c>
      <c r="O66" s="7">
        <v>39.83</v>
      </c>
      <c r="P66" s="6">
        <f t="shared" si="35"/>
        <v>1958.32287220688</v>
      </c>
      <c r="Q66" s="35">
        <f>G66*1.08</f>
        <v>2808</v>
      </c>
      <c r="R66" s="8">
        <f t="shared" si="36"/>
        <v>84240</v>
      </c>
      <c r="S66" s="7">
        <f t="shared" si="37"/>
        <v>23890.464</v>
      </c>
      <c r="T66" s="8">
        <f>G66*1.16</f>
        <v>3016</v>
      </c>
      <c r="U66" s="8">
        <f t="shared" si="38"/>
        <v>90480</v>
      </c>
      <c r="V66" s="7">
        <f t="shared" si="10"/>
        <v>25660.128000000001</v>
      </c>
      <c r="W66" s="36"/>
      <c r="X66" s="36"/>
      <c r="Y66" s="36"/>
      <c r="Z66" s="40"/>
      <c r="AA66" s="41"/>
      <c r="AB66" s="41"/>
      <c r="AC66" s="41"/>
    </row>
    <row r="67" spans="1:29" ht="15">
      <c r="A67" s="5" t="s">
        <v>150</v>
      </c>
      <c r="B67" s="5" t="s">
        <v>119</v>
      </c>
      <c r="C67" s="6">
        <v>4130</v>
      </c>
      <c r="D67" s="7">
        <f t="shared" si="32"/>
        <v>4956</v>
      </c>
      <c r="E67" s="7">
        <v>5323</v>
      </c>
      <c r="F67" s="19">
        <v>5700</v>
      </c>
      <c r="G67" s="20">
        <v>5300</v>
      </c>
      <c r="H67" s="8">
        <f t="shared" si="2"/>
        <v>159000</v>
      </c>
      <c r="I67" s="24">
        <f t="shared" si="3"/>
        <v>0.28329297820823202</v>
      </c>
      <c r="J67" s="25" t="s">
        <v>151</v>
      </c>
      <c r="K67" s="26">
        <v>3.7534267275768599E-2</v>
      </c>
      <c r="L67" s="7">
        <f t="shared" si="33"/>
        <v>5967.9484968472098</v>
      </c>
      <c r="M67" s="24">
        <v>0.14597925786795199</v>
      </c>
      <c r="N67" s="7">
        <f t="shared" si="34"/>
        <v>23210.7020010044</v>
      </c>
      <c r="O67" s="7">
        <v>58.52</v>
      </c>
      <c r="P67" s="6">
        <f t="shared" si="35"/>
        <v>2717.0198222829799</v>
      </c>
      <c r="Q67" s="35">
        <f>G67*1.05</f>
        <v>5565</v>
      </c>
      <c r="R67" s="8">
        <f t="shared" si="36"/>
        <v>166950</v>
      </c>
      <c r="S67" s="7">
        <f t="shared" si="37"/>
        <v>55410.705000000002</v>
      </c>
      <c r="T67" s="8">
        <f>G67*1.1</f>
        <v>5830</v>
      </c>
      <c r="U67" s="8">
        <f t="shared" si="38"/>
        <v>174900</v>
      </c>
      <c r="V67" s="7">
        <f t="shared" si="10"/>
        <v>58049.31</v>
      </c>
      <c r="W67" s="36"/>
      <c r="X67" s="36"/>
      <c r="Y67" s="36"/>
      <c r="Z67" s="40"/>
      <c r="AA67" s="41"/>
      <c r="AB67" s="41"/>
      <c r="AC67" s="41"/>
    </row>
    <row r="68" spans="1:29" ht="15">
      <c r="A68" s="10" t="s">
        <v>59</v>
      </c>
      <c r="B68" s="10" t="s">
        <v>119</v>
      </c>
      <c r="C68" s="11">
        <f>SUM(C51:C67)</f>
        <v>75163</v>
      </c>
      <c r="D68" s="11">
        <f>SUM(D51:D67)</f>
        <v>90195.6</v>
      </c>
      <c r="E68" s="11">
        <f>SUM(E51:E67)</f>
        <v>100176</v>
      </c>
      <c r="F68" s="11">
        <f>SUM(F51:F67)</f>
        <v>103700</v>
      </c>
      <c r="G68" s="12">
        <f>SUM(G51:G67)</f>
        <v>102900</v>
      </c>
      <c r="H68" s="8">
        <f t="shared" ref="H68:H91" si="40">G68*30</f>
        <v>3087000</v>
      </c>
      <c r="I68" s="24">
        <f t="shared" ref="I68:I91" si="41">(G68-C68)/C68</f>
        <v>0.36902465308728999</v>
      </c>
      <c r="J68" s="29">
        <v>0.319043351771235</v>
      </c>
      <c r="K68" s="30"/>
      <c r="L68" s="11">
        <f t="shared" ref="L68:U68" si="42">SUM(L51:L67)</f>
        <v>121647.70305799</v>
      </c>
      <c r="M68" s="24"/>
      <c r="N68" s="11">
        <f t="shared" si="42"/>
        <v>376034.67485061998</v>
      </c>
      <c r="O68" s="7"/>
      <c r="P68" s="11">
        <f t="shared" si="42"/>
        <v>46516.511333535098</v>
      </c>
      <c r="Q68" s="11">
        <f t="shared" si="42"/>
        <v>107611</v>
      </c>
      <c r="R68" s="11">
        <f t="shared" si="42"/>
        <v>3228330</v>
      </c>
      <c r="S68" s="11">
        <f t="shared" si="42"/>
        <v>1029530.532</v>
      </c>
      <c r="T68" s="11">
        <f t="shared" si="42"/>
        <v>112322</v>
      </c>
      <c r="U68" s="11">
        <f t="shared" si="42"/>
        <v>3369660</v>
      </c>
      <c r="V68" s="31">
        <f t="shared" ref="V68:V89" si="43">U68*J68</f>
        <v>1075067.6207294599</v>
      </c>
      <c r="W68" s="36"/>
      <c r="X68" s="36"/>
      <c r="Y68" s="36"/>
      <c r="Z68" s="40"/>
      <c r="AA68" s="41"/>
      <c r="AB68" s="41"/>
      <c r="AC68" s="41"/>
    </row>
    <row r="69" spans="1:29" ht="15">
      <c r="A69" s="5" t="s">
        <v>152</v>
      </c>
      <c r="B69" s="5" t="s">
        <v>153</v>
      </c>
      <c r="C69" s="6">
        <v>44077</v>
      </c>
      <c r="D69" s="7">
        <f t="shared" ref="D69:D89" si="44">C69*1.2</f>
        <v>52892.4</v>
      </c>
      <c r="E69" s="7">
        <v>54219</v>
      </c>
      <c r="F69" s="8">
        <v>70000</v>
      </c>
      <c r="G69" s="9">
        <v>70000</v>
      </c>
      <c r="H69" s="8">
        <f t="shared" si="40"/>
        <v>2100000</v>
      </c>
      <c r="I69" s="24">
        <f t="shared" si="41"/>
        <v>0.58812986364770703</v>
      </c>
      <c r="J69" s="25" t="s">
        <v>154</v>
      </c>
      <c r="K69" s="26">
        <v>0.25818536181215601</v>
      </c>
      <c r="L69" s="7">
        <f t="shared" ref="L69:L89" si="45">H69*K69</f>
        <v>542189.25980552705</v>
      </c>
      <c r="M69" s="24">
        <v>0.115</v>
      </c>
      <c r="N69" s="7">
        <f t="shared" ref="N69:N90" si="46">M69*H69</f>
        <v>241500</v>
      </c>
      <c r="O69" s="7">
        <v>143.81</v>
      </c>
      <c r="P69" s="6">
        <f t="shared" ref="P69:P89" si="47">H69/O69</f>
        <v>14602.6006536402</v>
      </c>
      <c r="Q69" s="35">
        <v>75000</v>
      </c>
      <c r="R69" s="8">
        <f t="shared" ref="R69:R89" si="48">Q69*30</f>
        <v>2250000</v>
      </c>
      <c r="S69" s="7">
        <f t="shared" ref="S69:S89" si="49">R69*J69</f>
        <v>637200</v>
      </c>
      <c r="T69" s="8">
        <v>80000</v>
      </c>
      <c r="U69" s="8">
        <f t="shared" ref="U69:U89" si="50">T69*30</f>
        <v>2400000</v>
      </c>
      <c r="V69" s="7">
        <f t="shared" si="43"/>
        <v>679680</v>
      </c>
      <c r="W69" s="36"/>
      <c r="X69" s="36"/>
      <c r="Y69" s="36"/>
      <c r="Z69" s="40"/>
      <c r="AA69" s="41"/>
      <c r="AB69" s="41"/>
      <c r="AC69" s="41"/>
    </row>
    <row r="70" spans="1:29" ht="15">
      <c r="A70" s="10" t="s">
        <v>59</v>
      </c>
      <c r="B70" s="10" t="s">
        <v>153</v>
      </c>
      <c r="C70" s="11">
        <v>44077</v>
      </c>
      <c r="D70" s="31">
        <v>63612</v>
      </c>
      <c r="E70" s="31">
        <v>54219</v>
      </c>
      <c r="F70" s="31">
        <v>70000</v>
      </c>
      <c r="G70" s="44">
        <v>70000</v>
      </c>
      <c r="H70" s="13">
        <f t="shared" si="40"/>
        <v>2100000</v>
      </c>
      <c r="I70" s="28">
        <f t="shared" si="41"/>
        <v>0.58812986364770703</v>
      </c>
      <c r="J70" s="31" t="s">
        <v>154</v>
      </c>
      <c r="K70" s="30"/>
      <c r="L70" s="31">
        <f>L69</f>
        <v>542189.25980552705</v>
      </c>
      <c r="M70" s="28">
        <v>0.115</v>
      </c>
      <c r="N70" s="31">
        <f t="shared" si="46"/>
        <v>241500</v>
      </c>
      <c r="O70" s="31">
        <v>143.81</v>
      </c>
      <c r="P70" s="11">
        <f t="shared" si="47"/>
        <v>14602.6006536402</v>
      </c>
      <c r="Q70" s="31">
        <v>75000</v>
      </c>
      <c r="R70" s="13">
        <f t="shared" si="48"/>
        <v>2250000</v>
      </c>
      <c r="S70" s="31">
        <f t="shared" si="49"/>
        <v>637200</v>
      </c>
      <c r="T70" s="31">
        <v>80000</v>
      </c>
      <c r="U70" s="13">
        <f t="shared" si="50"/>
        <v>2400000</v>
      </c>
      <c r="V70" s="31">
        <f t="shared" si="43"/>
        <v>679680</v>
      </c>
      <c r="W70" s="37"/>
      <c r="X70" s="37"/>
      <c r="Y70" s="37"/>
      <c r="Z70" s="42"/>
      <c r="AA70" s="41"/>
      <c r="AB70" s="41"/>
      <c r="AC70" s="41"/>
    </row>
    <row r="71" spans="1:29" ht="15">
      <c r="A71" s="5" t="s">
        <v>155</v>
      </c>
      <c r="B71" s="5" t="s">
        <v>156</v>
      </c>
      <c r="C71" s="6">
        <v>3016</v>
      </c>
      <c r="D71" s="7">
        <f t="shared" si="44"/>
        <v>3619.2</v>
      </c>
      <c r="E71" s="7">
        <v>5270</v>
      </c>
      <c r="F71" s="8">
        <v>4500</v>
      </c>
      <c r="G71" s="9">
        <f>F71</f>
        <v>4500</v>
      </c>
      <c r="H71" s="8">
        <f t="shared" si="40"/>
        <v>135000</v>
      </c>
      <c r="I71" s="24">
        <f t="shared" si="41"/>
        <v>0.49204244031830202</v>
      </c>
      <c r="J71" s="25" t="s">
        <v>157</v>
      </c>
      <c r="K71" s="26">
        <v>3.5414747359387898E-2</v>
      </c>
      <c r="L71" s="7">
        <f t="shared" si="45"/>
        <v>4780.9908935173698</v>
      </c>
      <c r="M71" s="24">
        <v>0.122079795174385</v>
      </c>
      <c r="N71" s="7">
        <f t="shared" si="46"/>
        <v>16480.772348541999</v>
      </c>
      <c r="O71" s="7">
        <v>63.46</v>
      </c>
      <c r="P71" s="6">
        <f t="shared" si="47"/>
        <v>2127.32429877088</v>
      </c>
      <c r="Q71" s="35">
        <f>G71*1.06</f>
        <v>4770</v>
      </c>
      <c r="R71" s="8">
        <f t="shared" si="48"/>
        <v>143100</v>
      </c>
      <c r="S71" s="7">
        <f t="shared" si="49"/>
        <v>33141.96</v>
      </c>
      <c r="T71" s="8">
        <f>G71*1.12</f>
        <v>5040</v>
      </c>
      <c r="U71" s="8">
        <f t="shared" si="50"/>
        <v>151200</v>
      </c>
      <c r="V71" s="7">
        <f t="shared" si="43"/>
        <v>35017.919999999998</v>
      </c>
      <c r="W71" s="36"/>
      <c r="X71" s="36"/>
      <c r="Y71" s="36"/>
      <c r="Z71" s="40"/>
      <c r="AA71" s="41"/>
      <c r="AB71" s="41"/>
      <c r="AC71" s="41"/>
    </row>
    <row r="72" spans="1:29" ht="15">
      <c r="A72" s="5" t="s">
        <v>158</v>
      </c>
      <c r="B72" s="5" t="s">
        <v>156</v>
      </c>
      <c r="C72" s="6">
        <v>3439</v>
      </c>
      <c r="D72" s="7">
        <f t="shared" si="44"/>
        <v>4126.8</v>
      </c>
      <c r="E72" s="7">
        <v>3581</v>
      </c>
      <c r="F72" s="8">
        <v>4100</v>
      </c>
      <c r="G72" s="9">
        <v>3600</v>
      </c>
      <c r="H72" s="8">
        <f t="shared" si="40"/>
        <v>108000</v>
      </c>
      <c r="I72" s="24">
        <f t="shared" si="41"/>
        <v>4.6815934864786302E-2</v>
      </c>
      <c r="J72" s="25" t="s">
        <v>159</v>
      </c>
      <c r="K72" s="26">
        <v>4.28280965957413E-2</v>
      </c>
      <c r="L72" s="7">
        <f t="shared" si="45"/>
        <v>4625.4344323400601</v>
      </c>
      <c r="M72" s="24">
        <v>0.110484897107895</v>
      </c>
      <c r="N72" s="7">
        <f t="shared" si="46"/>
        <v>11932.368887652599</v>
      </c>
      <c r="O72" s="7">
        <v>53.77</v>
      </c>
      <c r="P72" s="6">
        <f t="shared" si="47"/>
        <v>2008.5549562953299</v>
      </c>
      <c r="Q72" s="35">
        <f>G72*1.06</f>
        <v>3816</v>
      </c>
      <c r="R72" s="8">
        <f t="shared" si="48"/>
        <v>114480</v>
      </c>
      <c r="S72" s="7">
        <f t="shared" si="49"/>
        <v>37171.656000000003</v>
      </c>
      <c r="T72" s="8">
        <f>G72*1.12</f>
        <v>4032</v>
      </c>
      <c r="U72" s="8">
        <f t="shared" si="50"/>
        <v>120960</v>
      </c>
      <c r="V72" s="7">
        <f t="shared" si="43"/>
        <v>39275.712</v>
      </c>
      <c r="W72" s="36"/>
      <c r="X72" s="36"/>
      <c r="Y72" s="36"/>
      <c r="Z72" s="40"/>
      <c r="AA72" s="41"/>
      <c r="AB72" s="41"/>
      <c r="AC72" s="41"/>
    </row>
    <row r="73" spans="1:29" ht="15">
      <c r="A73" s="5" t="s">
        <v>160</v>
      </c>
      <c r="B73" s="5" t="s">
        <v>156</v>
      </c>
      <c r="C73" s="6">
        <v>3721</v>
      </c>
      <c r="D73" s="7">
        <f t="shared" si="44"/>
        <v>4465.2</v>
      </c>
      <c r="E73" s="7">
        <v>5331</v>
      </c>
      <c r="F73" s="8">
        <v>4800</v>
      </c>
      <c r="G73" s="9">
        <v>5200</v>
      </c>
      <c r="H73" s="8">
        <f t="shared" si="40"/>
        <v>156000</v>
      </c>
      <c r="I73" s="24">
        <f t="shared" si="41"/>
        <v>0.39747379736629901</v>
      </c>
      <c r="J73" s="25" t="s">
        <v>161</v>
      </c>
      <c r="K73" s="26">
        <v>7.4586993410060004E-2</v>
      </c>
      <c r="L73" s="7">
        <f t="shared" si="45"/>
        <v>11635.5709719694</v>
      </c>
      <c r="M73" s="24">
        <v>0.13568856934058299</v>
      </c>
      <c r="N73" s="7">
        <f t="shared" si="46"/>
        <v>21167.416817130899</v>
      </c>
      <c r="O73" s="7">
        <v>67.81</v>
      </c>
      <c r="P73" s="6">
        <f t="shared" si="47"/>
        <v>2300.5456422356601</v>
      </c>
      <c r="Q73" s="35">
        <f>G73*1.05</f>
        <v>5460</v>
      </c>
      <c r="R73" s="8">
        <f t="shared" si="48"/>
        <v>163800</v>
      </c>
      <c r="S73" s="7">
        <f t="shared" si="49"/>
        <v>49254.66</v>
      </c>
      <c r="T73" s="8">
        <f>G73*1.1</f>
        <v>5720</v>
      </c>
      <c r="U73" s="8">
        <f t="shared" si="50"/>
        <v>171600</v>
      </c>
      <c r="V73" s="7">
        <f t="shared" si="43"/>
        <v>51600.12</v>
      </c>
      <c r="W73" s="36"/>
      <c r="X73" s="36"/>
      <c r="Y73" s="36"/>
      <c r="Z73" s="40"/>
      <c r="AA73" s="41"/>
      <c r="AB73" s="41"/>
      <c r="AC73" s="41"/>
    </row>
    <row r="74" spans="1:29" ht="15">
      <c r="A74" s="5" t="s">
        <v>162</v>
      </c>
      <c r="B74" s="5" t="s">
        <v>156</v>
      </c>
      <c r="C74" s="6">
        <v>4396</v>
      </c>
      <c r="D74" s="7">
        <f t="shared" si="44"/>
        <v>5275.2</v>
      </c>
      <c r="E74" s="7">
        <v>6507</v>
      </c>
      <c r="F74" s="8">
        <v>6000</v>
      </c>
      <c r="G74" s="9">
        <f t="shared" ref="G74:G82" si="51">F74</f>
        <v>6000</v>
      </c>
      <c r="H74" s="8">
        <f t="shared" si="40"/>
        <v>180000</v>
      </c>
      <c r="I74" s="24">
        <f t="shared" si="41"/>
        <v>0.36487716105550499</v>
      </c>
      <c r="J74" s="25" t="s">
        <v>163</v>
      </c>
      <c r="K74" s="26">
        <v>4.4109588527292798E-2</v>
      </c>
      <c r="L74" s="7">
        <f t="shared" si="45"/>
        <v>7939.7259349126998</v>
      </c>
      <c r="M74" s="24">
        <v>0.13311787923011001</v>
      </c>
      <c r="N74" s="7">
        <f t="shared" si="46"/>
        <v>23961.218261419901</v>
      </c>
      <c r="O74" s="7">
        <v>64.430000000000007</v>
      </c>
      <c r="P74" s="6">
        <f t="shared" si="47"/>
        <v>2793.7296290547902</v>
      </c>
      <c r="Q74" s="35">
        <f>G74*1.05</f>
        <v>6300</v>
      </c>
      <c r="R74" s="8">
        <f t="shared" si="48"/>
        <v>189000</v>
      </c>
      <c r="S74" s="7">
        <f t="shared" si="49"/>
        <v>62785.8</v>
      </c>
      <c r="T74" s="8">
        <f>G74*1.1</f>
        <v>6600</v>
      </c>
      <c r="U74" s="8">
        <f t="shared" si="50"/>
        <v>198000</v>
      </c>
      <c r="V74" s="7">
        <f t="shared" si="43"/>
        <v>65775.600000000006</v>
      </c>
      <c r="W74" s="36"/>
      <c r="X74" s="36"/>
      <c r="Y74" s="36"/>
      <c r="Z74" s="40"/>
      <c r="AA74" s="41"/>
      <c r="AB74" s="41"/>
      <c r="AC74" s="41"/>
    </row>
    <row r="75" spans="1:29" ht="15">
      <c r="A75" s="5" t="s">
        <v>164</v>
      </c>
      <c r="B75" s="5" t="s">
        <v>156</v>
      </c>
      <c r="C75" s="6">
        <v>4403</v>
      </c>
      <c r="D75" s="7">
        <f t="shared" si="44"/>
        <v>5283.6</v>
      </c>
      <c r="E75" s="7">
        <v>6707</v>
      </c>
      <c r="F75" s="8">
        <v>6900</v>
      </c>
      <c r="G75" s="9">
        <v>6700</v>
      </c>
      <c r="H75" s="8">
        <f t="shared" si="40"/>
        <v>201000</v>
      </c>
      <c r="I75" s="24">
        <f t="shared" si="41"/>
        <v>0.52168975698387499</v>
      </c>
      <c r="J75" s="25" t="s">
        <v>165</v>
      </c>
      <c r="K75" s="26">
        <v>6.9009682865407596E-2</v>
      </c>
      <c r="L75" s="7">
        <f t="shared" si="45"/>
        <v>13870.946255946899</v>
      </c>
      <c r="M75" s="24">
        <v>0.114172089099041</v>
      </c>
      <c r="N75" s="7">
        <f t="shared" si="46"/>
        <v>22948.589908907201</v>
      </c>
      <c r="O75" s="7">
        <v>61.71</v>
      </c>
      <c r="P75" s="6">
        <f t="shared" si="47"/>
        <v>3257.1706368497798</v>
      </c>
      <c r="Q75" s="35">
        <f>G75*1.05</f>
        <v>7035</v>
      </c>
      <c r="R75" s="8">
        <f t="shared" si="48"/>
        <v>211050</v>
      </c>
      <c r="S75" s="7">
        <f t="shared" si="49"/>
        <v>63969.254999999997</v>
      </c>
      <c r="T75" s="8">
        <f>G75*1.1</f>
        <v>7370</v>
      </c>
      <c r="U75" s="8">
        <f t="shared" si="50"/>
        <v>221100</v>
      </c>
      <c r="V75" s="7">
        <f t="shared" si="43"/>
        <v>67015.41</v>
      </c>
      <c r="W75" s="36"/>
      <c r="X75" s="36"/>
      <c r="Y75" s="36"/>
      <c r="Z75" s="40"/>
      <c r="AA75" s="41"/>
      <c r="AB75" s="41"/>
      <c r="AC75" s="41"/>
    </row>
    <row r="76" spans="1:29" ht="15">
      <c r="A76" s="5" t="s">
        <v>166</v>
      </c>
      <c r="B76" s="5" t="s">
        <v>156</v>
      </c>
      <c r="C76" s="6">
        <v>7221</v>
      </c>
      <c r="D76" s="7">
        <f t="shared" si="44"/>
        <v>8665.2000000000007</v>
      </c>
      <c r="E76" s="7">
        <v>9166</v>
      </c>
      <c r="F76" s="8">
        <v>8600</v>
      </c>
      <c r="G76" s="9">
        <v>8700</v>
      </c>
      <c r="H76" s="8">
        <f t="shared" si="40"/>
        <v>261000</v>
      </c>
      <c r="I76" s="24">
        <f t="shared" si="41"/>
        <v>0.20481927710843401</v>
      </c>
      <c r="J76" s="25" t="s">
        <v>167</v>
      </c>
      <c r="K76" s="26">
        <v>9.9076523625360596E-2</v>
      </c>
      <c r="L76" s="7">
        <f t="shared" si="45"/>
        <v>25858.972666219099</v>
      </c>
      <c r="M76" s="24">
        <v>0.14058391087939701</v>
      </c>
      <c r="N76" s="7">
        <f t="shared" si="46"/>
        <v>36692.4007395226</v>
      </c>
      <c r="O76" s="7">
        <v>80.5</v>
      </c>
      <c r="P76" s="6">
        <f t="shared" si="47"/>
        <v>3242.2360248447199</v>
      </c>
      <c r="Q76" s="35">
        <f>G76*1.04</f>
        <v>9048</v>
      </c>
      <c r="R76" s="8">
        <f t="shared" si="48"/>
        <v>271440</v>
      </c>
      <c r="S76" s="7">
        <f t="shared" si="49"/>
        <v>84960.72</v>
      </c>
      <c r="T76" s="8">
        <f>G76*1.08</f>
        <v>9396</v>
      </c>
      <c r="U76" s="8">
        <f t="shared" si="50"/>
        <v>281880</v>
      </c>
      <c r="V76" s="7">
        <f t="shared" si="43"/>
        <v>88228.44</v>
      </c>
      <c r="W76" s="36"/>
      <c r="X76" s="36"/>
      <c r="Y76" s="36"/>
      <c r="Z76" s="40"/>
      <c r="AA76" s="41"/>
      <c r="AB76" s="41"/>
      <c r="AC76" s="41"/>
    </row>
    <row r="77" spans="1:29" ht="15">
      <c r="A77" s="5" t="s">
        <v>168</v>
      </c>
      <c r="B77" s="5" t="s">
        <v>156</v>
      </c>
      <c r="C77" s="6">
        <v>11516</v>
      </c>
      <c r="D77" s="7">
        <f t="shared" si="44"/>
        <v>13819.2</v>
      </c>
      <c r="E77" s="7">
        <v>20044</v>
      </c>
      <c r="F77" s="8">
        <v>20000</v>
      </c>
      <c r="G77" s="9">
        <f t="shared" si="51"/>
        <v>20000</v>
      </c>
      <c r="H77" s="8">
        <f t="shared" si="40"/>
        <v>600000</v>
      </c>
      <c r="I77" s="24">
        <f t="shared" si="41"/>
        <v>0.73671413685307396</v>
      </c>
      <c r="J77" s="25" t="s">
        <v>169</v>
      </c>
      <c r="K77" s="26">
        <v>6.84755442558245E-2</v>
      </c>
      <c r="L77" s="7">
        <f t="shared" si="45"/>
        <v>41085.326553494699</v>
      </c>
      <c r="M77" s="24">
        <v>0.08</v>
      </c>
      <c r="N77" s="7">
        <f t="shared" si="46"/>
        <v>48000</v>
      </c>
      <c r="O77" s="7">
        <v>120.79</v>
      </c>
      <c r="P77" s="6">
        <f t="shared" si="47"/>
        <v>4967.29861743522</v>
      </c>
      <c r="Q77" s="35">
        <f>G77*1.03</f>
        <v>20600</v>
      </c>
      <c r="R77" s="8">
        <f t="shared" si="48"/>
        <v>618000</v>
      </c>
      <c r="S77" s="7">
        <f t="shared" si="49"/>
        <v>149061.6</v>
      </c>
      <c r="T77" s="8">
        <f>G77*1.06</f>
        <v>21200</v>
      </c>
      <c r="U77" s="8">
        <f t="shared" si="50"/>
        <v>636000</v>
      </c>
      <c r="V77" s="7">
        <f t="shared" si="43"/>
        <v>153403.20000000001</v>
      </c>
      <c r="W77" s="36"/>
      <c r="X77" s="36"/>
      <c r="Y77" s="36"/>
      <c r="Z77" s="40"/>
      <c r="AA77" s="41"/>
      <c r="AB77" s="41"/>
      <c r="AC77" s="41"/>
    </row>
    <row r="78" spans="1:29" ht="15">
      <c r="A78" s="5" t="s">
        <v>170</v>
      </c>
      <c r="B78" s="5" t="s">
        <v>156</v>
      </c>
      <c r="C78" s="6">
        <v>12449</v>
      </c>
      <c r="D78" s="7">
        <f t="shared" si="44"/>
        <v>14938.8</v>
      </c>
      <c r="E78" s="7">
        <v>18263</v>
      </c>
      <c r="F78" s="8">
        <v>19000</v>
      </c>
      <c r="G78" s="9">
        <v>18000</v>
      </c>
      <c r="H78" s="8">
        <f t="shared" si="40"/>
        <v>540000</v>
      </c>
      <c r="I78" s="24">
        <f t="shared" si="41"/>
        <v>0.44589926901759203</v>
      </c>
      <c r="J78" s="25" t="s">
        <v>171</v>
      </c>
      <c r="K78" s="26">
        <v>0.179726890521934</v>
      </c>
      <c r="L78" s="7">
        <f t="shared" si="45"/>
        <v>97052.520881844204</v>
      </c>
      <c r="M78" s="24">
        <v>0.11312773833737801</v>
      </c>
      <c r="N78" s="7">
        <f t="shared" si="46"/>
        <v>61088.978702184002</v>
      </c>
      <c r="O78" s="7">
        <v>107.11</v>
      </c>
      <c r="P78" s="6">
        <f t="shared" si="47"/>
        <v>5041.5460741294</v>
      </c>
      <c r="Q78" s="35">
        <f>G78*1.03</f>
        <v>18540</v>
      </c>
      <c r="R78" s="8">
        <f t="shared" si="48"/>
        <v>556200</v>
      </c>
      <c r="S78" s="7">
        <f t="shared" si="49"/>
        <v>170252.82</v>
      </c>
      <c r="T78" s="8">
        <f>G78*1.06</f>
        <v>19080</v>
      </c>
      <c r="U78" s="8">
        <f t="shared" si="50"/>
        <v>572400</v>
      </c>
      <c r="V78" s="7">
        <f t="shared" si="43"/>
        <v>175211.64</v>
      </c>
      <c r="W78" s="36"/>
      <c r="X78" s="36"/>
      <c r="Y78" s="36"/>
      <c r="Z78" s="40"/>
      <c r="AA78" s="41"/>
      <c r="AB78" s="41"/>
      <c r="AC78" s="41"/>
    </row>
    <row r="79" spans="1:29" ht="15">
      <c r="A79" s="5" t="s">
        <v>172</v>
      </c>
      <c r="B79" s="5" t="s">
        <v>156</v>
      </c>
      <c r="C79" s="6">
        <v>0</v>
      </c>
      <c r="D79" s="7">
        <f t="shared" si="44"/>
        <v>0</v>
      </c>
      <c r="E79" s="7">
        <v>3859</v>
      </c>
      <c r="F79" s="8">
        <v>4000</v>
      </c>
      <c r="G79" s="9">
        <f t="shared" si="51"/>
        <v>4000</v>
      </c>
      <c r="H79" s="8">
        <f t="shared" si="40"/>
        <v>120000</v>
      </c>
      <c r="I79" s="24" t="e">
        <f t="shared" si="41"/>
        <v>#DIV/0!</v>
      </c>
      <c r="J79" s="25" t="s">
        <v>173</v>
      </c>
      <c r="K79" s="26">
        <v>4.8389288277824898E-2</v>
      </c>
      <c r="L79" s="7">
        <f t="shared" si="45"/>
        <v>5806.7145933389902</v>
      </c>
      <c r="M79" s="24">
        <v>0.103635104156099</v>
      </c>
      <c r="N79" s="7">
        <f t="shared" si="46"/>
        <v>12436.2124987319</v>
      </c>
      <c r="O79" s="7">
        <v>55.38</v>
      </c>
      <c r="P79" s="6">
        <f t="shared" si="47"/>
        <v>2166.8472372697702</v>
      </c>
      <c r="Q79" s="35">
        <f t="shared" ref="Q79:Q84" si="52">G79*1.06</f>
        <v>4240</v>
      </c>
      <c r="R79" s="8">
        <f t="shared" si="48"/>
        <v>127200</v>
      </c>
      <c r="S79" s="7">
        <f t="shared" si="49"/>
        <v>35030.879999999997</v>
      </c>
      <c r="T79" s="8">
        <f t="shared" ref="T79:T84" si="53">G79*1.12</f>
        <v>4480</v>
      </c>
      <c r="U79" s="8">
        <f t="shared" si="50"/>
        <v>134400</v>
      </c>
      <c r="V79" s="7">
        <f t="shared" si="43"/>
        <v>37013.760000000002</v>
      </c>
      <c r="W79" s="36"/>
      <c r="X79" s="36"/>
      <c r="Y79" s="36"/>
      <c r="Z79" s="40"/>
      <c r="AA79" s="41"/>
      <c r="AB79" s="41"/>
      <c r="AC79" s="41"/>
    </row>
    <row r="80" spans="1:29" ht="15">
      <c r="A80" s="5" t="s">
        <v>174</v>
      </c>
      <c r="B80" s="5" t="s">
        <v>156</v>
      </c>
      <c r="C80" s="6">
        <v>0</v>
      </c>
      <c r="D80" s="7">
        <f t="shared" si="44"/>
        <v>0</v>
      </c>
      <c r="E80" s="7">
        <v>4046</v>
      </c>
      <c r="F80" s="8">
        <v>4000</v>
      </c>
      <c r="G80" s="9">
        <f t="shared" si="51"/>
        <v>4000</v>
      </c>
      <c r="H80" s="8">
        <f t="shared" si="40"/>
        <v>120000</v>
      </c>
      <c r="I80" s="24" t="e">
        <f t="shared" si="41"/>
        <v>#DIV/0!</v>
      </c>
      <c r="J80" s="25" t="s">
        <v>175</v>
      </c>
      <c r="K80" s="26">
        <v>2.5038093554080001E-2</v>
      </c>
      <c r="L80" s="7">
        <f t="shared" si="45"/>
        <v>3004.5712264896001</v>
      </c>
      <c r="M80" s="24">
        <v>0.148952371162279</v>
      </c>
      <c r="N80" s="7">
        <f t="shared" si="46"/>
        <v>17874.284539473501</v>
      </c>
      <c r="O80" s="7">
        <v>56.76</v>
      </c>
      <c r="P80" s="6">
        <f t="shared" si="47"/>
        <v>2114.16490486258</v>
      </c>
      <c r="Q80" s="35">
        <f t="shared" si="52"/>
        <v>4240</v>
      </c>
      <c r="R80" s="8">
        <f t="shared" si="48"/>
        <v>127200</v>
      </c>
      <c r="S80" s="7">
        <f t="shared" si="49"/>
        <v>40042.559999999998</v>
      </c>
      <c r="T80" s="8">
        <f t="shared" si="53"/>
        <v>4480</v>
      </c>
      <c r="U80" s="8">
        <f t="shared" si="50"/>
        <v>134400</v>
      </c>
      <c r="V80" s="7">
        <f t="shared" si="43"/>
        <v>42309.120000000003</v>
      </c>
      <c r="W80" s="36"/>
      <c r="X80" s="36"/>
      <c r="Y80" s="36"/>
      <c r="Z80" s="40"/>
      <c r="AA80" s="41"/>
      <c r="AB80" s="41"/>
      <c r="AC80" s="41"/>
    </row>
    <row r="81" spans="1:29" ht="15">
      <c r="A81" s="5" t="s">
        <v>176</v>
      </c>
      <c r="B81" s="5" t="s">
        <v>156</v>
      </c>
      <c r="C81" s="6">
        <v>2034</v>
      </c>
      <c r="D81" s="7">
        <f t="shared" si="44"/>
        <v>2440.8000000000002</v>
      </c>
      <c r="E81" s="7">
        <v>3045</v>
      </c>
      <c r="F81" s="8">
        <v>3200</v>
      </c>
      <c r="G81" s="9">
        <f t="shared" si="51"/>
        <v>3200</v>
      </c>
      <c r="H81" s="8">
        <f t="shared" si="40"/>
        <v>96000</v>
      </c>
      <c r="I81" s="24">
        <f t="shared" si="41"/>
        <v>0.57325467059980295</v>
      </c>
      <c r="J81" s="25" t="s">
        <v>147</v>
      </c>
      <c r="K81" s="26">
        <v>2.9414944298232201E-2</v>
      </c>
      <c r="L81" s="7">
        <f t="shared" si="45"/>
        <v>2823.8346526302898</v>
      </c>
      <c r="M81" s="24">
        <v>0.113999334301829</v>
      </c>
      <c r="N81" s="7">
        <f t="shared" si="46"/>
        <v>10943.9360929756</v>
      </c>
      <c r="O81" s="7">
        <v>64.84</v>
      </c>
      <c r="P81" s="6">
        <f t="shared" si="47"/>
        <v>1480.5675508945101</v>
      </c>
      <c r="Q81" s="35">
        <f t="shared" si="52"/>
        <v>3392</v>
      </c>
      <c r="R81" s="8">
        <f t="shared" si="48"/>
        <v>101760</v>
      </c>
      <c r="S81" s="7">
        <f t="shared" si="49"/>
        <v>32980.415999999997</v>
      </c>
      <c r="T81" s="8">
        <f t="shared" si="53"/>
        <v>3584</v>
      </c>
      <c r="U81" s="8">
        <f t="shared" si="50"/>
        <v>107520</v>
      </c>
      <c r="V81" s="7">
        <f t="shared" si="43"/>
        <v>34847.232000000004</v>
      </c>
      <c r="W81" s="36"/>
      <c r="X81" s="36"/>
      <c r="Y81" s="36"/>
      <c r="Z81" s="40"/>
      <c r="AA81" s="41"/>
      <c r="AB81" s="41"/>
      <c r="AC81" s="41"/>
    </row>
    <row r="82" spans="1:29" ht="15">
      <c r="A82" s="5" t="s">
        <v>177</v>
      </c>
      <c r="B82" s="5" t="s">
        <v>156</v>
      </c>
      <c r="C82" s="6">
        <v>2683</v>
      </c>
      <c r="D82" s="7">
        <f t="shared" si="44"/>
        <v>3219.6</v>
      </c>
      <c r="E82" s="7">
        <v>2015</v>
      </c>
      <c r="F82" s="8">
        <v>3000</v>
      </c>
      <c r="G82" s="9">
        <f t="shared" si="51"/>
        <v>3000</v>
      </c>
      <c r="H82" s="8">
        <f t="shared" si="40"/>
        <v>90000</v>
      </c>
      <c r="I82" s="24">
        <f t="shared" si="41"/>
        <v>0.118151323145732</v>
      </c>
      <c r="J82" s="25" t="s">
        <v>178</v>
      </c>
      <c r="K82" s="26">
        <v>4.6420644065932E-2</v>
      </c>
      <c r="L82" s="7">
        <f t="shared" si="45"/>
        <v>4177.8579659338802</v>
      </c>
      <c r="M82" s="24">
        <v>0.114283729611923</v>
      </c>
      <c r="N82" s="7">
        <f t="shared" si="46"/>
        <v>10285.535665073099</v>
      </c>
      <c r="O82" s="7">
        <v>61.64</v>
      </c>
      <c r="P82" s="6">
        <f t="shared" si="47"/>
        <v>1460.0908500973401</v>
      </c>
      <c r="Q82" s="35">
        <f t="shared" si="52"/>
        <v>3180</v>
      </c>
      <c r="R82" s="8">
        <f t="shared" si="48"/>
        <v>95400</v>
      </c>
      <c r="S82" s="7">
        <f t="shared" si="49"/>
        <v>28429.200000000001</v>
      </c>
      <c r="T82" s="8">
        <f t="shared" si="53"/>
        <v>3360</v>
      </c>
      <c r="U82" s="8">
        <f t="shared" si="50"/>
        <v>100800</v>
      </c>
      <c r="V82" s="7">
        <f t="shared" si="43"/>
        <v>30038.400000000001</v>
      </c>
      <c r="W82" s="36"/>
      <c r="X82" s="36"/>
      <c r="Y82" s="36"/>
      <c r="Z82" s="40"/>
      <c r="AA82" s="41"/>
      <c r="AB82" s="41"/>
      <c r="AC82" s="41"/>
    </row>
    <row r="83" spans="1:29" ht="15">
      <c r="A83" s="5" t="s">
        <v>179</v>
      </c>
      <c r="B83" s="5" t="s">
        <v>156</v>
      </c>
      <c r="C83" s="6">
        <v>3593</v>
      </c>
      <c r="D83" s="7">
        <f t="shared" si="44"/>
        <v>4311.6000000000004</v>
      </c>
      <c r="E83" s="7">
        <v>4777</v>
      </c>
      <c r="F83" s="8">
        <v>4200</v>
      </c>
      <c r="G83" s="9">
        <v>4200</v>
      </c>
      <c r="H83" s="8">
        <f t="shared" si="40"/>
        <v>126000</v>
      </c>
      <c r="I83" s="24">
        <f t="shared" si="41"/>
        <v>0.168939604787086</v>
      </c>
      <c r="J83" s="25" t="s">
        <v>180</v>
      </c>
      <c r="K83" s="26">
        <v>4.5216876352111697E-2</v>
      </c>
      <c r="L83" s="7">
        <f t="shared" si="45"/>
        <v>5697.3264203660701</v>
      </c>
      <c r="M83" s="24">
        <v>0.121115577094757</v>
      </c>
      <c r="N83" s="7">
        <f t="shared" si="46"/>
        <v>15260.5627139394</v>
      </c>
      <c r="O83" s="7">
        <v>65.069999999999993</v>
      </c>
      <c r="P83" s="6">
        <f t="shared" si="47"/>
        <v>1936.37621023513</v>
      </c>
      <c r="Q83" s="35">
        <f t="shared" si="52"/>
        <v>4452</v>
      </c>
      <c r="R83" s="8">
        <f t="shared" si="48"/>
        <v>133560</v>
      </c>
      <c r="S83" s="7">
        <f t="shared" si="49"/>
        <v>41457.023999999998</v>
      </c>
      <c r="T83" s="8">
        <f t="shared" si="53"/>
        <v>4704</v>
      </c>
      <c r="U83" s="8">
        <f t="shared" si="50"/>
        <v>141120</v>
      </c>
      <c r="V83" s="7">
        <f t="shared" si="43"/>
        <v>43803.648000000001</v>
      </c>
      <c r="W83" s="36"/>
      <c r="X83" s="36"/>
      <c r="Y83" s="36"/>
      <c r="Z83" s="40"/>
      <c r="AA83" s="41"/>
      <c r="AB83" s="41"/>
      <c r="AC83" s="41"/>
    </row>
    <row r="84" spans="1:29" ht="15">
      <c r="A84" s="5" t="s">
        <v>181</v>
      </c>
      <c r="B84" s="5" t="s">
        <v>156</v>
      </c>
      <c r="C84" s="6">
        <v>3728</v>
      </c>
      <c r="D84" s="7">
        <f t="shared" si="44"/>
        <v>4473.6000000000004</v>
      </c>
      <c r="E84" s="7">
        <v>4835</v>
      </c>
      <c r="F84" s="8">
        <v>4500</v>
      </c>
      <c r="G84" s="9">
        <f>F84</f>
        <v>4500</v>
      </c>
      <c r="H84" s="8">
        <f t="shared" si="40"/>
        <v>135000</v>
      </c>
      <c r="I84" s="24">
        <f t="shared" si="41"/>
        <v>0.20708154506437801</v>
      </c>
      <c r="J84" s="25" t="s">
        <v>182</v>
      </c>
      <c r="K84" s="26">
        <v>2.74326554661114E-2</v>
      </c>
      <c r="L84" s="7">
        <f t="shared" si="45"/>
        <v>3703.4084879250299</v>
      </c>
      <c r="M84" s="24">
        <v>0.115208652241026</v>
      </c>
      <c r="N84" s="7">
        <f t="shared" si="46"/>
        <v>15553.1680525385</v>
      </c>
      <c r="O84" s="7">
        <v>74.95</v>
      </c>
      <c r="P84" s="6">
        <f t="shared" si="47"/>
        <v>1801.20080053369</v>
      </c>
      <c r="Q84" s="35">
        <f t="shared" si="52"/>
        <v>4770</v>
      </c>
      <c r="R84" s="8">
        <f t="shared" si="48"/>
        <v>143100</v>
      </c>
      <c r="S84" s="7">
        <f t="shared" si="49"/>
        <v>40282.65</v>
      </c>
      <c r="T84" s="8">
        <f t="shared" si="53"/>
        <v>5040</v>
      </c>
      <c r="U84" s="8">
        <f t="shared" si="50"/>
        <v>151200</v>
      </c>
      <c r="V84" s="7">
        <f t="shared" si="43"/>
        <v>42562.8</v>
      </c>
      <c r="W84" s="36"/>
      <c r="X84" s="36"/>
      <c r="Y84" s="36"/>
      <c r="Z84" s="40"/>
      <c r="AA84" s="41"/>
      <c r="AB84" s="41"/>
      <c r="AC84" s="41"/>
    </row>
    <row r="85" spans="1:29" ht="15">
      <c r="A85" s="5" t="s">
        <v>183</v>
      </c>
      <c r="B85" s="5" t="s">
        <v>156</v>
      </c>
      <c r="C85" s="6">
        <v>5139</v>
      </c>
      <c r="D85" s="7">
        <f t="shared" si="44"/>
        <v>6166.8</v>
      </c>
      <c r="E85" s="7">
        <v>6264</v>
      </c>
      <c r="F85" s="8">
        <v>6400</v>
      </c>
      <c r="G85" s="9">
        <f>F85</f>
        <v>6400</v>
      </c>
      <c r="H85" s="8">
        <f t="shared" si="40"/>
        <v>192000</v>
      </c>
      <c r="I85" s="24">
        <f t="shared" si="41"/>
        <v>0.245378478303172</v>
      </c>
      <c r="J85" s="25" t="s">
        <v>184</v>
      </c>
      <c r="K85" s="26">
        <v>3.81737982798055E-2</v>
      </c>
      <c r="L85" s="7">
        <f t="shared" si="45"/>
        <v>7329.3692697226497</v>
      </c>
      <c r="M85" s="24">
        <v>0.106350243135502</v>
      </c>
      <c r="N85" s="7">
        <f t="shared" si="46"/>
        <v>20419.246682016299</v>
      </c>
      <c r="O85" s="7">
        <v>52.91</v>
      </c>
      <c r="P85" s="6">
        <f t="shared" si="47"/>
        <v>3628.8036288036301</v>
      </c>
      <c r="Q85" s="35">
        <f>G85*1.05</f>
        <v>6720</v>
      </c>
      <c r="R85" s="8">
        <f t="shared" si="48"/>
        <v>201600</v>
      </c>
      <c r="S85" s="7">
        <f t="shared" si="49"/>
        <v>64552.32</v>
      </c>
      <c r="T85" s="8">
        <f>G85*1.1</f>
        <v>7040</v>
      </c>
      <c r="U85" s="8">
        <f t="shared" si="50"/>
        <v>211200</v>
      </c>
      <c r="V85" s="7">
        <f t="shared" si="43"/>
        <v>67626.240000000005</v>
      </c>
      <c r="W85" s="36"/>
      <c r="X85" s="36"/>
      <c r="Y85" s="36"/>
      <c r="Z85" s="40"/>
      <c r="AA85" s="41"/>
      <c r="AB85" s="41"/>
      <c r="AC85" s="41"/>
    </row>
    <row r="86" spans="1:29" ht="15">
      <c r="A86" s="5" t="s">
        <v>185</v>
      </c>
      <c r="B86" s="5" t="s">
        <v>156</v>
      </c>
      <c r="C86" s="6">
        <v>5954</v>
      </c>
      <c r="D86" s="7">
        <f t="shared" si="44"/>
        <v>7144.8</v>
      </c>
      <c r="E86" s="7">
        <v>7094</v>
      </c>
      <c r="F86" s="8">
        <v>7500</v>
      </c>
      <c r="G86" s="9">
        <v>7200</v>
      </c>
      <c r="H86" s="8">
        <f t="shared" si="40"/>
        <v>216000</v>
      </c>
      <c r="I86" s="24">
        <f t="shared" si="41"/>
        <v>0.20927107826671101</v>
      </c>
      <c r="J86" s="25" t="s">
        <v>186</v>
      </c>
      <c r="K86" s="26">
        <v>2.2939857908914799E-2</v>
      </c>
      <c r="L86" s="7">
        <f t="shared" si="45"/>
        <v>4955.0093083255997</v>
      </c>
      <c r="M86" s="24">
        <v>0.105</v>
      </c>
      <c r="N86" s="7">
        <f t="shared" si="46"/>
        <v>22680</v>
      </c>
      <c r="O86" s="7">
        <v>77.680000000000007</v>
      </c>
      <c r="P86" s="6">
        <f t="shared" si="47"/>
        <v>2780.6385169927898</v>
      </c>
      <c r="Q86" s="35">
        <f>G86*1.04</f>
        <v>7488</v>
      </c>
      <c r="R86" s="8">
        <f t="shared" si="48"/>
        <v>224640</v>
      </c>
      <c r="S86" s="7">
        <f t="shared" si="49"/>
        <v>66897.792000000001</v>
      </c>
      <c r="T86" s="8">
        <f>G86*1.08</f>
        <v>7776</v>
      </c>
      <c r="U86" s="8">
        <f t="shared" si="50"/>
        <v>233280</v>
      </c>
      <c r="V86" s="7">
        <f t="shared" si="43"/>
        <v>69470.784</v>
      </c>
      <c r="W86" s="36"/>
      <c r="X86" s="36"/>
      <c r="Y86" s="36"/>
      <c r="Z86" s="40"/>
      <c r="AA86" s="41"/>
      <c r="AB86" s="41"/>
      <c r="AC86" s="41"/>
    </row>
    <row r="87" spans="1:29" ht="15">
      <c r="A87" s="5" t="s">
        <v>187</v>
      </c>
      <c r="B87" s="5" t="s">
        <v>156</v>
      </c>
      <c r="C87" s="6">
        <v>6991</v>
      </c>
      <c r="D87" s="7">
        <f t="shared" si="44"/>
        <v>8389.2000000000007</v>
      </c>
      <c r="E87" s="7">
        <v>8041</v>
      </c>
      <c r="F87" s="8">
        <v>8500</v>
      </c>
      <c r="G87" s="9">
        <f>F87</f>
        <v>8500</v>
      </c>
      <c r="H87" s="8">
        <f t="shared" si="40"/>
        <v>255000</v>
      </c>
      <c r="I87" s="24">
        <f t="shared" si="41"/>
        <v>0.21584894864826201</v>
      </c>
      <c r="J87" s="25" t="s">
        <v>188</v>
      </c>
      <c r="K87" s="26">
        <v>5.1508601923876997E-2</v>
      </c>
      <c r="L87" s="7">
        <f t="shared" si="45"/>
        <v>13134.693490588599</v>
      </c>
      <c r="M87" s="24">
        <v>0.15008322506751501</v>
      </c>
      <c r="N87" s="7">
        <f t="shared" si="46"/>
        <v>38271.222392216303</v>
      </c>
      <c r="O87" s="7">
        <v>72.63</v>
      </c>
      <c r="P87" s="6">
        <f t="shared" si="47"/>
        <v>3510.94589012805</v>
      </c>
      <c r="Q87" s="35">
        <f>G87*1.04</f>
        <v>8840</v>
      </c>
      <c r="R87" s="8">
        <f t="shared" si="48"/>
        <v>265200</v>
      </c>
      <c r="S87" s="7">
        <f t="shared" si="49"/>
        <v>89107.199999999997</v>
      </c>
      <c r="T87" s="8">
        <f>G87*1.08</f>
        <v>9180</v>
      </c>
      <c r="U87" s="8">
        <f t="shared" si="50"/>
        <v>275400</v>
      </c>
      <c r="V87" s="7">
        <f t="shared" si="43"/>
        <v>92534.399999999994</v>
      </c>
      <c r="W87" s="36"/>
      <c r="X87" s="36"/>
      <c r="Y87" s="36"/>
      <c r="Z87" s="40"/>
      <c r="AA87" s="41"/>
      <c r="AB87" s="41"/>
      <c r="AC87" s="41"/>
    </row>
    <row r="88" spans="1:29" ht="15">
      <c r="A88" s="5" t="s">
        <v>189</v>
      </c>
      <c r="B88" s="5" t="s">
        <v>156</v>
      </c>
      <c r="C88" s="6">
        <v>7322</v>
      </c>
      <c r="D88" s="7">
        <f t="shared" si="44"/>
        <v>8786.4</v>
      </c>
      <c r="E88" s="7">
        <v>9000</v>
      </c>
      <c r="F88" s="8">
        <v>9600</v>
      </c>
      <c r="G88" s="9">
        <v>9000</v>
      </c>
      <c r="H88" s="8">
        <f t="shared" si="40"/>
        <v>270000</v>
      </c>
      <c r="I88" s="24">
        <f t="shared" si="41"/>
        <v>0.229172357279432</v>
      </c>
      <c r="J88" s="25" t="s">
        <v>190</v>
      </c>
      <c r="K88" s="26">
        <v>2.9559206024007099E-2</v>
      </c>
      <c r="L88" s="7">
        <f t="shared" si="45"/>
        <v>7980.98562648191</v>
      </c>
      <c r="M88" s="24">
        <v>0.131613391690035</v>
      </c>
      <c r="N88" s="7">
        <f t="shared" si="46"/>
        <v>35535.615756309402</v>
      </c>
      <c r="O88" s="7">
        <v>65.290000000000006</v>
      </c>
      <c r="P88" s="6">
        <f t="shared" si="47"/>
        <v>4135.3959258692003</v>
      </c>
      <c r="Q88" s="35">
        <f>G88*1.04</f>
        <v>9360</v>
      </c>
      <c r="R88" s="8">
        <f t="shared" si="48"/>
        <v>280800</v>
      </c>
      <c r="S88" s="7">
        <f t="shared" si="49"/>
        <v>90192.960000000006</v>
      </c>
      <c r="T88" s="8">
        <f>G88*1.08</f>
        <v>9720</v>
      </c>
      <c r="U88" s="8">
        <f t="shared" si="50"/>
        <v>291600</v>
      </c>
      <c r="V88" s="7">
        <f t="shared" si="43"/>
        <v>93661.92</v>
      </c>
      <c r="W88" s="36"/>
      <c r="X88" s="36"/>
      <c r="Y88" s="36"/>
      <c r="Z88" s="40"/>
      <c r="AA88" s="41"/>
      <c r="AB88" s="41"/>
      <c r="AC88" s="41"/>
    </row>
    <row r="89" spans="1:29" ht="15">
      <c r="A89" s="5" t="s">
        <v>191</v>
      </c>
      <c r="B89" s="5" t="s">
        <v>156</v>
      </c>
      <c r="C89" s="6">
        <v>10987</v>
      </c>
      <c r="D89" s="7">
        <f t="shared" si="44"/>
        <v>13184.4</v>
      </c>
      <c r="E89" s="7">
        <v>6827</v>
      </c>
      <c r="F89" s="8">
        <v>6500</v>
      </c>
      <c r="G89" s="9">
        <f>F89</f>
        <v>6500</v>
      </c>
      <c r="H89" s="8">
        <f t="shared" si="40"/>
        <v>195000</v>
      </c>
      <c r="I89" s="24">
        <f t="shared" si="41"/>
        <v>-0.40839173568763099</v>
      </c>
      <c r="J89" s="25" t="s">
        <v>192</v>
      </c>
      <c r="K89" s="26">
        <v>8.2092682732767402E-3</v>
      </c>
      <c r="L89" s="7">
        <f t="shared" si="45"/>
        <v>1600.8073132889599</v>
      </c>
      <c r="M89" s="24">
        <v>7.4999999999999997E-2</v>
      </c>
      <c r="N89" s="7">
        <f t="shared" si="46"/>
        <v>14625</v>
      </c>
      <c r="O89" s="7">
        <v>189.16</v>
      </c>
      <c r="P89" s="6">
        <f t="shared" si="47"/>
        <v>1030.87333474307</v>
      </c>
      <c r="Q89" s="35">
        <f>G89*1.05</f>
        <v>6825</v>
      </c>
      <c r="R89" s="8">
        <f t="shared" si="48"/>
        <v>204750</v>
      </c>
      <c r="S89" s="7">
        <f t="shared" si="49"/>
        <v>50286.6</v>
      </c>
      <c r="T89" s="8">
        <f>G89*1.1</f>
        <v>7150</v>
      </c>
      <c r="U89" s="8">
        <f t="shared" si="50"/>
        <v>214500</v>
      </c>
      <c r="V89" s="7">
        <f t="shared" si="43"/>
        <v>52681.2</v>
      </c>
      <c r="W89" s="36"/>
      <c r="X89" s="36"/>
      <c r="Y89" s="36"/>
      <c r="Z89" s="40"/>
      <c r="AA89" s="41"/>
      <c r="AB89" s="41"/>
      <c r="AC89" s="41"/>
    </row>
    <row r="90" spans="1:29" ht="15">
      <c r="A90" s="10" t="s">
        <v>59</v>
      </c>
      <c r="B90" s="10" t="s">
        <v>156</v>
      </c>
      <c r="C90" s="15">
        <f>SUM(C71:C89)</f>
        <v>98592</v>
      </c>
      <c r="D90" s="15">
        <f>SUM(D71:D89)</f>
        <v>118310.39999999999</v>
      </c>
      <c r="E90" s="15">
        <f>SUM(E71:E89)</f>
        <v>134672</v>
      </c>
      <c r="F90" s="15">
        <f>SUM(F71:F89)</f>
        <v>135300</v>
      </c>
      <c r="G90" s="16">
        <f>SUM(G71:G89)</f>
        <v>133200</v>
      </c>
      <c r="H90" s="8">
        <f t="shared" si="40"/>
        <v>3996000</v>
      </c>
      <c r="I90" s="24">
        <f t="shared" si="41"/>
        <v>0.351022395326193</v>
      </c>
      <c r="J90" s="29">
        <v>0.29507874035771797</v>
      </c>
      <c r="K90" s="30"/>
      <c r="L90" s="15">
        <f t="shared" ref="L90:V90" si="54">SUM(L71:L89)</f>
        <v>267064.066945336</v>
      </c>
      <c r="M90" s="28">
        <v>0.114106108570008</v>
      </c>
      <c r="N90" s="7">
        <f t="shared" si="46"/>
        <v>455968.00984575198</v>
      </c>
      <c r="O90" s="7"/>
      <c r="P90" s="11">
        <f t="shared" si="54"/>
        <v>51784.310730045501</v>
      </c>
      <c r="Q90" s="11">
        <f t="shared" si="54"/>
        <v>139076</v>
      </c>
      <c r="R90" s="11">
        <f t="shared" si="54"/>
        <v>4172280</v>
      </c>
      <c r="S90" s="11">
        <f t="shared" si="54"/>
        <v>1229858.0730000001</v>
      </c>
      <c r="T90" s="11">
        <f t="shared" si="54"/>
        <v>144952</v>
      </c>
      <c r="U90" s="11">
        <f t="shared" si="54"/>
        <v>4348560</v>
      </c>
      <c r="V90" s="11">
        <f t="shared" si="54"/>
        <v>1282077.5460000001</v>
      </c>
      <c r="W90" s="36"/>
      <c r="X90" s="36"/>
      <c r="Y90" s="36"/>
      <c r="Z90" s="40"/>
      <c r="AA90" s="41"/>
      <c r="AB90" s="41"/>
      <c r="AC90" s="41"/>
    </row>
    <row r="91" spans="1:29" ht="13.5">
      <c r="A91" s="45"/>
      <c r="B91" s="45"/>
      <c r="C91" s="45">
        <f>C90+C70+C68+C50+C33+C19</f>
        <v>395736</v>
      </c>
      <c r="D91" s="45">
        <f>D90+D70+D68+D50+D33+D19</f>
        <v>485602.8</v>
      </c>
      <c r="E91" s="45">
        <f>E90+E70+E68+E50+E33+E19</f>
        <v>524621</v>
      </c>
      <c r="F91" s="45">
        <f>F90+F70+F68+F50+F33+F19</f>
        <v>546300</v>
      </c>
      <c r="G91" s="46">
        <f>G90+G70+G68+G50+G33+G19</f>
        <v>541200</v>
      </c>
      <c r="H91" s="47">
        <f t="shared" si="40"/>
        <v>16236000</v>
      </c>
      <c r="I91" s="48">
        <f t="shared" si="41"/>
        <v>0.36757838559039357</v>
      </c>
      <c r="J91" s="45"/>
      <c r="K91" s="45"/>
      <c r="L91" s="45">
        <f t="shared" ref="L91:V91" si="55">L90+L70+L68+L50+L33+L19</f>
        <v>1384183.5102700011</v>
      </c>
      <c r="M91" s="45"/>
      <c r="N91" s="45">
        <f t="shared" si="55"/>
        <v>1916105.3960060857</v>
      </c>
      <c r="O91" s="45"/>
      <c r="P91" s="49">
        <f t="shared" si="55"/>
        <v>211525.86717921711</v>
      </c>
      <c r="Q91" s="49">
        <f t="shared" si="55"/>
        <v>568599</v>
      </c>
      <c r="R91" s="49">
        <f t="shared" si="55"/>
        <v>17057970</v>
      </c>
      <c r="S91" s="49">
        <f t="shared" si="55"/>
        <v>5246429.5736104734</v>
      </c>
      <c r="T91" s="49">
        <f t="shared" si="55"/>
        <v>596756</v>
      </c>
      <c r="U91" s="49">
        <f t="shared" si="55"/>
        <v>17902680</v>
      </c>
      <c r="V91" s="49">
        <f t="shared" si="55"/>
        <v>5506621.6544047911</v>
      </c>
      <c r="W91" s="37"/>
      <c r="X91" s="37"/>
      <c r="Y91" s="37"/>
      <c r="Z91" s="45"/>
      <c r="AA91" s="41"/>
      <c r="AB91" s="41"/>
      <c r="AC91" s="41"/>
    </row>
  </sheetData>
  <mergeCells count="1">
    <mergeCell ref="A1:AC1"/>
  </mergeCells>
  <phoneticPr fontId="10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2017-06-29T08:07:10Z</dcterms:created>
  <dcterms:modified xsi:type="dcterms:W3CDTF">2017-07-05T10:50:23Z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