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<sst xmlns="http://schemas.openxmlformats.org/spreadsheetml/2006/main" count="56">
  <si>
    <t>序号</t>
  </si>
  <si>
    <t>门店ID</t>
  </si>
  <si>
    <t>门店名称</t>
  </si>
  <si>
    <t>门店挑战任务</t>
  </si>
  <si>
    <t>片区名称</t>
  </si>
  <si>
    <r>
      <rPr>
        <b/>
        <sz val="10"/>
        <rFont val="Arial"/>
        <charset val="134"/>
      </rPr>
      <t>2016</t>
    </r>
    <r>
      <rPr>
        <b/>
        <sz val="10"/>
        <rFont val="宋体"/>
        <charset val="134"/>
      </rPr>
      <t>年</t>
    </r>
    <r>
      <rPr>
        <b/>
        <sz val="10"/>
        <rFont val="Arial"/>
        <charset val="134"/>
      </rPr>
      <t>5</t>
    </r>
    <r>
      <rPr>
        <b/>
        <sz val="10"/>
        <rFont val="宋体"/>
        <charset val="134"/>
      </rPr>
      <t>月日均</t>
    </r>
  </si>
  <si>
    <t>增长20%</t>
  </si>
  <si>
    <t>4.26-5.22日均</t>
  </si>
  <si>
    <t>5月基础任务日均</t>
  </si>
  <si>
    <t>6月基础任务日均</t>
  </si>
  <si>
    <t>6月基础任务（31天）</t>
  </si>
  <si>
    <t>增长率</t>
  </si>
  <si>
    <t>毛利率</t>
  </si>
  <si>
    <t>中药销售占比</t>
  </si>
  <si>
    <t>5月中药任务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</si>
  <si>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</si>
  <si>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</si>
  <si>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</si>
  <si>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</si>
  <si>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</si>
  <si>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</si>
  <si>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</si>
  <si>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</si>
  <si>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邛崃羊安镇永康大道药店</t>
  </si>
  <si>
    <r>
      <t>1</t>
    </r>
    <r>
      <rPr>
        <b/>
        <sz val="10"/>
        <color rgb="FF0000FF"/>
        <rFont val="宋体"/>
        <charset val="134"/>
      </rPr>
      <t>档</t>
    </r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</si>
  <si>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</si>
  <si>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</si>
  <si>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</si>
  <si>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</si>
  <si>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</si>
  <si>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</si>
  <si>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</si>
  <si>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</si>
  <si>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</si>
  <si>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</si>
  <si>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邛崃临邛镇洪川小区药店</t>
  </si>
  <si>
    <t>35.13%</t>
  </si>
  <si>
    <t>邛崃临邛镇长安大道药店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</si>
  <si>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</si>
  <si>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</si>
  <si>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</si>
  <si>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</si>
  <si>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</si>
  <si>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</si>
  <si>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</si>
  <si>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</si>
  <si>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</si>
  <si>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</si>
  <si>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</si>
  <si>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</si>
  <si>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</si>
  <si>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</si>
  <si>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</si>
  <si>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</si>
  <si>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35.44%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</si>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</sst>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color rgb="FF0000FF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0000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 wrapText="1"/>
    </xf>
    <xf numFmtId="177" fontId="1" fillId="0" borderId="1" xfId="0" applyNumberFormat="1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76" fontId="1" fillId="0" borderId="1" xfId="11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 wrapText="1"/>
    </xf>
    <xf numFmtId="10" fontId="1" fillId="0" borderId="1" xfId="11" applyNumberFormat="1" applyFont="1" applyFill="1" applyBorder="1" applyAlignment="1">
      <alignment horizontal="left"/>
    </xf>
    <xf numFmtId="9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176" fontId="2" fillId="0" borderId="1" xfId="11" applyNumberFormat="1" applyFont="1" applyFill="1" applyBorder="1" applyAlignment="1">
      <alignment horizontal="left"/>
    </xf>
    <xf numFmtId="176" fontId="2" fillId="0" borderId="1" xfId="11" applyNumberFormat="1" applyFont="1" applyFill="1" applyBorder="1" applyAlignment="1">
      <alignment horizontal="center" wrapText="1"/>
    </xf>
    <xf numFmtId="10" fontId="2" fillId="0" borderId="1" xfId="11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7"/>
  <sheetViews>
    <sheetView tabSelected="1" workbookViewId="0">
      <selection activeCell="D7" sqref="D7"/>
    </sheetView>
  </sheetViews>
  <sheetFormatPr defaultColWidth="9" defaultRowHeight="13.5"/>
  <cols>
    <col min="1" max="1" width="6.5" customWidth="1"/>
    <col min="2" max="2" width="6.25" customWidth="1"/>
    <col min="4" max="4" width="15.75" customWidth="1"/>
    <col min="16" max="16" width="6.5" customWidth="1"/>
    <col min="257" max="257" width="6.5" customWidth="1"/>
    <col min="258" max="258" width="6.25" customWidth="1"/>
    <col min="513" max="513" width="6.5" customWidth="1"/>
    <col min="514" max="514" width="6.25" customWidth="1"/>
    <col min="769" max="769" width="6.5" customWidth="1"/>
    <col min="770" max="770" width="6.25" customWidth="1"/>
    <col min="1025" max="1025" width="6.5" customWidth="1"/>
    <col min="1026" max="1026" width="6.25" customWidth="1"/>
    <col min="1281" max="1281" width="6.5" customWidth="1"/>
    <col min="1282" max="1282" width="6.25" customWidth="1"/>
    <col min="1537" max="1537" width="6.5" customWidth="1"/>
    <col min="1538" max="1538" width="6.25" customWidth="1"/>
    <col min="1793" max="1793" width="6.5" customWidth="1"/>
    <col min="1794" max="1794" width="6.25" customWidth="1"/>
    <col min="2049" max="2049" width="6.5" customWidth="1"/>
    <col min="2050" max="2050" width="6.25" customWidth="1"/>
    <col min="2305" max="2305" width="6.5" customWidth="1"/>
    <col min="2306" max="2306" width="6.25" customWidth="1"/>
    <col min="2561" max="2561" width="6.5" customWidth="1"/>
    <col min="2562" max="2562" width="6.25" customWidth="1"/>
    <col min="2817" max="2817" width="6.5" customWidth="1"/>
    <col min="2818" max="2818" width="6.25" customWidth="1"/>
    <col min="3073" max="3073" width="6.5" customWidth="1"/>
    <col min="3074" max="3074" width="6.25" customWidth="1"/>
    <col min="3329" max="3329" width="6.5" customWidth="1"/>
    <col min="3330" max="3330" width="6.25" customWidth="1"/>
    <col min="3585" max="3585" width="6.5" customWidth="1"/>
    <col min="3586" max="3586" width="6.25" customWidth="1"/>
    <col min="3841" max="3841" width="6.5" customWidth="1"/>
    <col min="3842" max="3842" width="6.25" customWidth="1"/>
    <col min="4097" max="4097" width="6.5" customWidth="1"/>
    <col min="4098" max="4098" width="6.25" customWidth="1"/>
    <col min="4353" max="4353" width="6.5" customWidth="1"/>
    <col min="4354" max="4354" width="6.25" customWidth="1"/>
    <col min="4609" max="4609" width="6.5" customWidth="1"/>
    <col min="4610" max="4610" width="6.25" customWidth="1"/>
    <col min="4865" max="4865" width="6.5" customWidth="1"/>
    <col min="4866" max="4866" width="6.25" customWidth="1"/>
    <col min="5121" max="5121" width="6.5" customWidth="1"/>
    <col min="5122" max="5122" width="6.25" customWidth="1"/>
    <col min="5377" max="5377" width="6.5" customWidth="1"/>
    <col min="5378" max="5378" width="6.25" customWidth="1"/>
    <col min="5633" max="5633" width="6.5" customWidth="1"/>
    <col min="5634" max="5634" width="6.25" customWidth="1"/>
    <col min="5889" max="5889" width="6.5" customWidth="1"/>
    <col min="5890" max="5890" width="6.25" customWidth="1"/>
    <col min="6145" max="6145" width="6.5" customWidth="1"/>
    <col min="6146" max="6146" width="6.25" customWidth="1"/>
    <col min="6401" max="6401" width="6.5" customWidth="1"/>
    <col min="6402" max="6402" width="6.25" customWidth="1"/>
    <col min="6657" max="6657" width="6.5" customWidth="1"/>
    <col min="6658" max="6658" width="6.25" customWidth="1"/>
    <col min="6913" max="6913" width="6.5" customWidth="1"/>
    <col min="6914" max="6914" width="6.25" customWidth="1"/>
    <col min="7169" max="7169" width="6.5" customWidth="1"/>
    <col min="7170" max="7170" width="6.25" customWidth="1"/>
    <col min="7425" max="7425" width="6.5" customWidth="1"/>
    <col min="7426" max="7426" width="6.25" customWidth="1"/>
    <col min="7681" max="7681" width="6.5" customWidth="1"/>
    <col min="7682" max="7682" width="6.25" customWidth="1"/>
    <col min="7937" max="7937" width="6.5" customWidth="1"/>
    <col min="7938" max="7938" width="6.25" customWidth="1"/>
    <col min="8193" max="8193" width="6.5" customWidth="1"/>
    <col min="8194" max="8194" width="6.25" customWidth="1"/>
    <col min="8449" max="8449" width="6.5" customWidth="1"/>
    <col min="8450" max="8450" width="6.25" customWidth="1"/>
    <col min="8705" max="8705" width="6.5" customWidth="1"/>
    <col min="8706" max="8706" width="6.25" customWidth="1"/>
    <col min="8961" max="8961" width="6.5" customWidth="1"/>
    <col min="8962" max="8962" width="6.25" customWidth="1"/>
    <col min="9217" max="9217" width="6.5" customWidth="1"/>
    <col min="9218" max="9218" width="6.25" customWidth="1"/>
    <col min="9473" max="9473" width="6.5" customWidth="1"/>
    <col min="9474" max="9474" width="6.25" customWidth="1"/>
    <col min="9729" max="9729" width="6.5" customWidth="1"/>
    <col min="9730" max="9730" width="6.25" customWidth="1"/>
    <col min="9985" max="9985" width="6.5" customWidth="1"/>
    <col min="9986" max="9986" width="6.25" customWidth="1"/>
    <col min="10241" max="10241" width="6.5" customWidth="1"/>
    <col min="10242" max="10242" width="6.25" customWidth="1"/>
    <col min="10497" max="10497" width="6.5" customWidth="1"/>
    <col min="10498" max="10498" width="6.25" customWidth="1"/>
    <col min="10753" max="10753" width="6.5" customWidth="1"/>
    <col min="10754" max="10754" width="6.25" customWidth="1"/>
    <col min="11009" max="11009" width="6.5" customWidth="1"/>
    <col min="11010" max="11010" width="6.25" customWidth="1"/>
    <col min="11265" max="11265" width="6.5" customWidth="1"/>
    <col min="11266" max="11266" width="6.25" customWidth="1"/>
    <col min="11521" max="11521" width="6.5" customWidth="1"/>
    <col min="11522" max="11522" width="6.25" customWidth="1"/>
    <col min="11777" max="11777" width="6.5" customWidth="1"/>
    <col min="11778" max="11778" width="6.25" customWidth="1"/>
    <col min="12033" max="12033" width="6.5" customWidth="1"/>
    <col min="12034" max="12034" width="6.25" customWidth="1"/>
    <col min="12289" max="12289" width="6.5" customWidth="1"/>
    <col min="12290" max="12290" width="6.25" customWidth="1"/>
    <col min="12545" max="12545" width="6.5" customWidth="1"/>
    <col min="12546" max="12546" width="6.25" customWidth="1"/>
    <col min="12801" max="12801" width="6.5" customWidth="1"/>
    <col min="12802" max="12802" width="6.25" customWidth="1"/>
    <col min="13057" max="13057" width="6.5" customWidth="1"/>
    <col min="13058" max="13058" width="6.25" customWidth="1"/>
    <col min="13313" max="13313" width="6.5" customWidth="1"/>
    <col min="13314" max="13314" width="6.25" customWidth="1"/>
    <col min="13569" max="13569" width="6.5" customWidth="1"/>
    <col min="13570" max="13570" width="6.25" customWidth="1"/>
    <col min="13825" max="13825" width="6.5" customWidth="1"/>
    <col min="13826" max="13826" width="6.25" customWidth="1"/>
    <col min="14081" max="14081" width="6.5" customWidth="1"/>
    <col min="14082" max="14082" width="6.25" customWidth="1"/>
    <col min="14337" max="14337" width="6.5" customWidth="1"/>
    <col min="14338" max="14338" width="6.25" customWidth="1"/>
    <col min="14593" max="14593" width="6.5" customWidth="1"/>
    <col min="14594" max="14594" width="6.25" customWidth="1"/>
    <col min="14849" max="14849" width="6.5" customWidth="1"/>
    <col min="14850" max="14850" width="6.25" customWidth="1"/>
    <col min="15105" max="15105" width="6.5" customWidth="1"/>
    <col min="15106" max="15106" width="6.25" customWidth="1"/>
    <col min="15361" max="15361" width="6.5" customWidth="1"/>
    <col min="15362" max="15362" width="6.25" customWidth="1"/>
    <col min="15617" max="15617" width="6.5" customWidth="1"/>
    <col min="15618" max="15618" width="6.25" customWidth="1"/>
    <col min="15873" max="15873" width="6.5" customWidth="1"/>
    <col min="15874" max="15874" width="6.25" customWidth="1"/>
    <col min="16129" max="16129" width="6.5" customWidth="1"/>
    <col min="16130" max="16130" width="6.25" customWidth="1"/>
  </cols>
  <sheetData>
    <row r="1" s="1" customFormat="1" ht="36" customHeight="1" spans="1:23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6" t="s">
        <v>12</v>
      </c>
      <c r="N1" s="4" t="s">
        <v>13</v>
      </c>
      <c r="O1" s="4" t="s">
        <v>14</v>
      </c>
      <c r="P1" s="4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</row>
    <row r="2" s="2" customFormat="1" ht="15" customHeight="1" spans="1:23">
      <c r="A2" s="7">
        <v>1</v>
      </c>
      <c r="B2" s="7">
        <v>732</v>
      </c>
      <c r="C2" s="7" t="s">
        <v>23</v>
      </c>
      <c r="D2" s="8" t="s">
        <v>24</v>
      </c>
      <c r="E2" s="7" t="s">
        <v>25</v>
      </c>
      <c r="F2" s="9">
        <v>1883</v>
      </c>
      <c r="G2" s="10">
        <f t="shared" ref="G2:G15" si="0">F2*1.2</f>
        <v>2259.6</v>
      </c>
      <c r="H2" s="10">
        <v>3124</v>
      </c>
      <c r="I2" s="11">
        <v>2700</v>
      </c>
      <c r="J2" s="11">
        <v>2700</v>
      </c>
      <c r="K2" s="11">
        <f t="shared" ref="K2:K17" si="1">J2*31</f>
        <v>83700</v>
      </c>
      <c r="L2" s="17">
        <f t="shared" ref="L2:L17" si="2">(J2-F2)/F2</f>
        <v>0.433882103027084</v>
      </c>
      <c r="M2" s="18" t="s">
        <v>26</v>
      </c>
      <c r="N2" s="19">
        <v>0.0360901988432177</v>
      </c>
      <c r="O2" s="10">
        <f t="shared" ref="O2:O16" si="3">N2*K2</f>
        <v>3020.74964317732</v>
      </c>
      <c r="P2" s="10">
        <v>68.12</v>
      </c>
      <c r="Q2" s="26">
        <v>1229</v>
      </c>
      <c r="R2" s="26">
        <f>J2*1.07</f>
        <v>2889</v>
      </c>
      <c r="S2" s="11">
        <f t="shared" ref="S2:S17" si="4">R2*31</f>
        <v>89559</v>
      </c>
      <c r="T2" s="10">
        <f t="shared" ref="T2:T16" si="5">S2*M2</f>
        <v>28730.5272</v>
      </c>
      <c r="U2" s="11">
        <f>J2*1.14</f>
        <v>3078</v>
      </c>
      <c r="V2" s="11">
        <f t="shared" ref="V2:V17" si="6">U2*31</f>
        <v>95418</v>
      </c>
      <c r="W2" s="10">
        <f t="shared" ref="W2:W16" si="7">V2*M2</f>
        <v>30610.0944</v>
      </c>
    </row>
    <row r="3" s="1" customFormat="1" ht="12.75" spans="1:23">
      <c r="A3" s="7">
        <v>2</v>
      </c>
      <c r="B3" s="7">
        <v>716</v>
      </c>
      <c r="C3" s="7" t="s">
        <v>27</v>
      </c>
      <c r="D3" s="8" t="s">
        <v>24</v>
      </c>
      <c r="E3" s="7" t="s">
        <v>25</v>
      </c>
      <c r="F3" s="9">
        <v>2487</v>
      </c>
      <c r="G3" s="10">
        <f t="shared" si="0"/>
        <v>2984.4</v>
      </c>
      <c r="H3" s="10">
        <v>2835</v>
      </c>
      <c r="I3" s="11">
        <v>2900</v>
      </c>
      <c r="J3" s="11">
        <v>2900</v>
      </c>
      <c r="K3" s="11">
        <f t="shared" si="1"/>
        <v>89900</v>
      </c>
      <c r="L3" s="17">
        <f t="shared" si="2"/>
        <v>0.166063530357861</v>
      </c>
      <c r="M3" s="18" t="s">
        <v>28</v>
      </c>
      <c r="N3" s="19">
        <v>0.0245476956119733</v>
      </c>
      <c r="O3" s="10">
        <f t="shared" si="3"/>
        <v>2206.8378355164</v>
      </c>
      <c r="P3" s="10">
        <v>72.4</v>
      </c>
      <c r="Q3" s="26">
        <v>1242</v>
      </c>
      <c r="R3" s="26">
        <f>J3*1.07</f>
        <v>3103</v>
      </c>
      <c r="S3" s="11">
        <f t="shared" si="4"/>
        <v>96193</v>
      </c>
      <c r="T3" s="10">
        <f t="shared" si="5"/>
        <v>31291.5829</v>
      </c>
      <c r="U3" s="11">
        <f>J3*1.14</f>
        <v>3306</v>
      </c>
      <c r="V3" s="11">
        <f t="shared" si="6"/>
        <v>102486</v>
      </c>
      <c r="W3" s="10">
        <f t="shared" si="7"/>
        <v>33338.6958</v>
      </c>
    </row>
    <row r="4" s="1" customFormat="1" ht="12.75" spans="1:23">
      <c r="A4" s="7">
        <v>3</v>
      </c>
      <c r="B4" s="7">
        <v>549</v>
      </c>
      <c r="C4" s="7" t="s">
        <v>29</v>
      </c>
      <c r="D4" s="8" t="s">
        <v>24</v>
      </c>
      <c r="E4" s="7" t="s">
        <v>25</v>
      </c>
      <c r="F4" s="9">
        <v>2129</v>
      </c>
      <c r="G4" s="10">
        <f t="shared" si="0"/>
        <v>2554.8</v>
      </c>
      <c r="H4" s="10">
        <v>2997</v>
      </c>
      <c r="I4" s="11">
        <v>3200</v>
      </c>
      <c r="J4" s="11">
        <v>3000</v>
      </c>
      <c r="K4" s="11">
        <f t="shared" si="1"/>
        <v>93000</v>
      </c>
      <c r="L4" s="17">
        <f t="shared" si="2"/>
        <v>0.409112259276656</v>
      </c>
      <c r="M4" s="18" t="s">
        <v>30</v>
      </c>
      <c r="N4" s="19">
        <v>0.0391348819578521</v>
      </c>
      <c r="O4" s="10">
        <f t="shared" si="3"/>
        <v>3639.54402208024</v>
      </c>
      <c r="P4" s="10">
        <v>80.85</v>
      </c>
      <c r="Q4" s="26">
        <v>1150</v>
      </c>
      <c r="R4" s="26">
        <f t="shared" ref="R4:R10" si="8">J4*1.06</f>
        <v>3180</v>
      </c>
      <c r="S4" s="11">
        <f t="shared" si="4"/>
        <v>98580</v>
      </c>
      <c r="T4" s="10">
        <f t="shared" si="5"/>
        <v>28538.91</v>
      </c>
      <c r="U4" s="11">
        <f t="shared" ref="U4:U10" si="9">J4*1.12</f>
        <v>3360</v>
      </c>
      <c r="V4" s="11">
        <f t="shared" si="6"/>
        <v>104160</v>
      </c>
      <c r="W4" s="10">
        <f t="shared" si="7"/>
        <v>30154.32</v>
      </c>
    </row>
    <row r="5" s="1" customFormat="1" ht="12.75" spans="1:23">
      <c r="A5" s="7">
        <v>4</v>
      </c>
      <c r="B5" s="7">
        <v>720</v>
      </c>
      <c r="C5" s="7" t="s">
        <v>31</v>
      </c>
      <c r="D5" s="8" t="s">
        <v>24</v>
      </c>
      <c r="E5" s="7" t="s">
        <v>25</v>
      </c>
      <c r="F5" s="9">
        <v>2657</v>
      </c>
      <c r="G5" s="10">
        <f t="shared" si="0"/>
        <v>3188.4</v>
      </c>
      <c r="H5" s="10">
        <v>2867</v>
      </c>
      <c r="I5" s="11">
        <v>2500</v>
      </c>
      <c r="J5" s="11">
        <v>2700</v>
      </c>
      <c r="K5" s="11">
        <f t="shared" si="1"/>
        <v>83700</v>
      </c>
      <c r="L5" s="17">
        <f t="shared" si="2"/>
        <v>0.0161836657884833</v>
      </c>
      <c r="M5" s="18" t="s">
        <v>32</v>
      </c>
      <c r="N5" s="19">
        <v>0.0338393050973163</v>
      </c>
      <c r="O5" s="10">
        <f t="shared" si="3"/>
        <v>2832.34983664537</v>
      </c>
      <c r="P5" s="10">
        <v>67.46</v>
      </c>
      <c r="Q5" s="26">
        <v>1241</v>
      </c>
      <c r="R5" s="26">
        <f>J5*1.07</f>
        <v>2889</v>
      </c>
      <c r="S5" s="11">
        <f t="shared" si="4"/>
        <v>89559</v>
      </c>
      <c r="T5" s="10">
        <f t="shared" si="5"/>
        <v>28757.3949</v>
      </c>
      <c r="U5" s="11">
        <f>J5*1.14</f>
        <v>3078</v>
      </c>
      <c r="V5" s="11">
        <f t="shared" si="6"/>
        <v>95418</v>
      </c>
      <c r="W5" s="10">
        <f t="shared" si="7"/>
        <v>30638.7198</v>
      </c>
    </row>
    <row r="6" s="1" customFormat="1" ht="12.75" spans="1:23">
      <c r="A6" s="7">
        <v>5</v>
      </c>
      <c r="B6" s="7">
        <v>539</v>
      </c>
      <c r="C6" s="7" t="s">
        <v>33</v>
      </c>
      <c r="D6" s="8" t="s">
        <v>24</v>
      </c>
      <c r="E6" s="7" t="s">
        <v>25</v>
      </c>
      <c r="F6" s="9">
        <v>2545</v>
      </c>
      <c r="G6" s="10">
        <f t="shared" si="0"/>
        <v>3054</v>
      </c>
      <c r="H6" s="10">
        <v>2967</v>
      </c>
      <c r="I6" s="11">
        <v>3200</v>
      </c>
      <c r="J6" s="11">
        <v>3100</v>
      </c>
      <c r="K6" s="11">
        <f t="shared" si="1"/>
        <v>96100</v>
      </c>
      <c r="L6" s="17">
        <f t="shared" si="2"/>
        <v>0.218074656188605</v>
      </c>
      <c r="M6" s="18" t="s">
        <v>34</v>
      </c>
      <c r="N6" s="19">
        <v>0.052336325081369</v>
      </c>
      <c r="O6" s="10">
        <f t="shared" si="3"/>
        <v>5029.52084031956</v>
      </c>
      <c r="P6" s="10">
        <v>71.42</v>
      </c>
      <c r="Q6" s="26">
        <v>1346</v>
      </c>
      <c r="R6" s="26">
        <f t="shared" si="8"/>
        <v>3286</v>
      </c>
      <c r="S6" s="11">
        <f t="shared" si="4"/>
        <v>101866</v>
      </c>
      <c r="T6" s="10">
        <f t="shared" si="5"/>
        <v>31659.9528</v>
      </c>
      <c r="U6" s="11">
        <f t="shared" si="9"/>
        <v>3472</v>
      </c>
      <c r="V6" s="11">
        <f t="shared" si="6"/>
        <v>107632</v>
      </c>
      <c r="W6" s="10">
        <f t="shared" si="7"/>
        <v>33452.0256</v>
      </c>
    </row>
    <row r="7" s="1" customFormat="1" ht="12.75" spans="1:23">
      <c r="A7" s="7">
        <v>6</v>
      </c>
      <c r="B7" s="7">
        <v>721</v>
      </c>
      <c r="C7" s="7" t="s">
        <v>35</v>
      </c>
      <c r="D7" s="8" t="s">
        <v>24</v>
      </c>
      <c r="E7" s="7" t="s">
        <v>25</v>
      </c>
      <c r="F7" s="9">
        <v>2825</v>
      </c>
      <c r="G7" s="10">
        <f t="shared" si="0"/>
        <v>3390</v>
      </c>
      <c r="H7" s="10">
        <v>3743</v>
      </c>
      <c r="I7" s="11">
        <v>3700</v>
      </c>
      <c r="J7" s="11">
        <v>3700</v>
      </c>
      <c r="K7" s="11">
        <f t="shared" si="1"/>
        <v>114700</v>
      </c>
      <c r="L7" s="17">
        <f t="shared" si="2"/>
        <v>0.309734513274336</v>
      </c>
      <c r="M7" s="18" t="s">
        <v>36</v>
      </c>
      <c r="N7" s="19">
        <v>0.0302268900365056</v>
      </c>
      <c r="O7" s="10">
        <f t="shared" si="3"/>
        <v>3467.02428718719</v>
      </c>
      <c r="P7" s="10">
        <v>58.59</v>
      </c>
      <c r="Q7" s="26">
        <v>1958</v>
      </c>
      <c r="R7" s="26">
        <f t="shared" si="8"/>
        <v>3922</v>
      </c>
      <c r="S7" s="11">
        <f t="shared" si="4"/>
        <v>121582</v>
      </c>
      <c r="T7" s="10">
        <f t="shared" si="5"/>
        <v>42711.7566</v>
      </c>
      <c r="U7" s="11">
        <f t="shared" si="9"/>
        <v>4144</v>
      </c>
      <c r="V7" s="11">
        <f t="shared" si="6"/>
        <v>128464</v>
      </c>
      <c r="W7" s="10">
        <f t="shared" si="7"/>
        <v>45129.4032</v>
      </c>
    </row>
    <row r="8" s="1" customFormat="1" ht="12.75" spans="1:23">
      <c r="A8" s="7">
        <v>7</v>
      </c>
      <c r="B8" s="7">
        <v>591</v>
      </c>
      <c r="C8" s="7" t="s">
        <v>37</v>
      </c>
      <c r="D8" s="8" t="s">
        <v>24</v>
      </c>
      <c r="E8" s="7" t="s">
        <v>25</v>
      </c>
      <c r="F8" s="9">
        <v>3587</v>
      </c>
      <c r="G8" s="10">
        <f t="shared" si="0"/>
        <v>4304.4</v>
      </c>
      <c r="H8" s="10">
        <v>4563</v>
      </c>
      <c r="I8" s="11">
        <v>4800</v>
      </c>
      <c r="J8" s="11">
        <v>4800</v>
      </c>
      <c r="K8" s="11">
        <f t="shared" si="1"/>
        <v>148800</v>
      </c>
      <c r="L8" s="17">
        <f t="shared" si="2"/>
        <v>0.338165597992752</v>
      </c>
      <c r="M8" s="18" t="s">
        <v>38</v>
      </c>
      <c r="N8" s="19">
        <v>0.0285730291848982</v>
      </c>
      <c r="O8" s="10">
        <f t="shared" si="3"/>
        <v>4251.66674271286</v>
      </c>
      <c r="P8" s="10">
        <v>69.21</v>
      </c>
      <c r="Q8" s="26">
        <v>2150</v>
      </c>
      <c r="R8" s="26">
        <f t="shared" si="8"/>
        <v>5088</v>
      </c>
      <c r="S8" s="11">
        <f t="shared" si="4"/>
        <v>157728</v>
      </c>
      <c r="T8" s="10">
        <f t="shared" si="5"/>
        <v>53753.7024</v>
      </c>
      <c r="U8" s="11">
        <f t="shared" si="9"/>
        <v>5376</v>
      </c>
      <c r="V8" s="11">
        <f t="shared" si="6"/>
        <v>166656</v>
      </c>
      <c r="W8" s="10">
        <f t="shared" si="7"/>
        <v>56796.3648</v>
      </c>
    </row>
    <row r="9" s="1" customFormat="1" ht="12.75" spans="1:23">
      <c r="A9" s="7">
        <v>8</v>
      </c>
      <c r="B9" s="7">
        <v>717</v>
      </c>
      <c r="C9" s="7" t="s">
        <v>39</v>
      </c>
      <c r="D9" s="8" t="s">
        <v>24</v>
      </c>
      <c r="E9" s="7" t="s">
        <v>25</v>
      </c>
      <c r="F9" s="9">
        <v>3493</v>
      </c>
      <c r="G9" s="10">
        <f t="shared" si="0"/>
        <v>4191.6</v>
      </c>
      <c r="H9" s="10">
        <v>4749</v>
      </c>
      <c r="I9" s="11">
        <v>4300</v>
      </c>
      <c r="J9" s="11">
        <v>4300</v>
      </c>
      <c r="K9" s="11">
        <f t="shared" si="1"/>
        <v>133300</v>
      </c>
      <c r="L9" s="17">
        <f t="shared" si="2"/>
        <v>0.231033495562554</v>
      </c>
      <c r="M9" s="18" t="s">
        <v>40</v>
      </c>
      <c r="N9" s="19">
        <v>0.0622174942119726</v>
      </c>
      <c r="O9" s="10">
        <f t="shared" si="3"/>
        <v>8293.59197845594</v>
      </c>
      <c r="P9" s="10">
        <v>68.89</v>
      </c>
      <c r="Q9" s="26">
        <v>1935</v>
      </c>
      <c r="R9" s="26">
        <f t="shared" si="8"/>
        <v>4558</v>
      </c>
      <c r="S9" s="11">
        <f t="shared" si="4"/>
        <v>141298</v>
      </c>
      <c r="T9" s="10">
        <f t="shared" si="5"/>
        <v>49426.0404</v>
      </c>
      <c r="U9" s="11">
        <f t="shared" si="9"/>
        <v>4816</v>
      </c>
      <c r="V9" s="11">
        <f t="shared" si="6"/>
        <v>149296</v>
      </c>
      <c r="W9" s="10">
        <f t="shared" si="7"/>
        <v>52223.7408</v>
      </c>
    </row>
    <row r="10" s="1" customFormat="1" ht="12.75" spans="1:23">
      <c r="A10" s="7">
        <v>9</v>
      </c>
      <c r="B10" s="7">
        <v>594</v>
      </c>
      <c r="C10" s="7" t="s">
        <v>41</v>
      </c>
      <c r="D10" s="8" t="s">
        <v>24</v>
      </c>
      <c r="E10" s="7" t="s">
        <v>25</v>
      </c>
      <c r="F10" s="9">
        <v>3411</v>
      </c>
      <c r="G10" s="10">
        <f t="shared" si="0"/>
        <v>4093.2</v>
      </c>
      <c r="H10" s="10">
        <v>2472</v>
      </c>
      <c r="I10" s="11">
        <v>3100</v>
      </c>
      <c r="J10" s="11">
        <v>3100</v>
      </c>
      <c r="K10" s="11">
        <f t="shared" si="1"/>
        <v>96100</v>
      </c>
      <c r="L10" s="17">
        <f t="shared" si="2"/>
        <v>-0.0911756083260041</v>
      </c>
      <c r="M10" s="18" t="s">
        <v>42</v>
      </c>
      <c r="N10" s="19">
        <v>0.016993913751533</v>
      </c>
      <c r="O10" s="10">
        <f t="shared" si="3"/>
        <v>1633.11511152232</v>
      </c>
      <c r="P10" s="10">
        <v>65.43</v>
      </c>
      <c r="Q10" s="26">
        <v>1469</v>
      </c>
      <c r="R10" s="26">
        <f t="shared" si="8"/>
        <v>3286</v>
      </c>
      <c r="S10" s="11">
        <f t="shared" si="4"/>
        <v>101866</v>
      </c>
      <c r="T10" s="10">
        <f t="shared" si="5"/>
        <v>32872.1582</v>
      </c>
      <c r="U10" s="11">
        <f t="shared" si="9"/>
        <v>3472</v>
      </c>
      <c r="V10" s="11">
        <f t="shared" si="6"/>
        <v>107632</v>
      </c>
      <c r="W10" s="10">
        <f t="shared" si="7"/>
        <v>34732.8464</v>
      </c>
    </row>
    <row r="11" s="1" customFormat="1" ht="12.75" spans="1:23">
      <c r="A11" s="7">
        <v>10</v>
      </c>
      <c r="B11" s="7">
        <v>341</v>
      </c>
      <c r="C11" s="7" t="s">
        <v>43</v>
      </c>
      <c r="D11" s="8" t="s">
        <v>24</v>
      </c>
      <c r="E11" s="7" t="s">
        <v>25</v>
      </c>
      <c r="F11" s="9">
        <v>13060</v>
      </c>
      <c r="G11" s="10">
        <f t="shared" si="0"/>
        <v>15672</v>
      </c>
      <c r="H11" s="10">
        <v>15846</v>
      </c>
      <c r="I11" s="11">
        <v>16000</v>
      </c>
      <c r="J11" s="11">
        <v>15700</v>
      </c>
      <c r="K11" s="11">
        <f t="shared" si="1"/>
        <v>486700</v>
      </c>
      <c r="L11" s="17">
        <f t="shared" si="2"/>
        <v>0.202143950995406</v>
      </c>
      <c r="M11" s="18" t="s">
        <v>44</v>
      </c>
      <c r="N11" s="19">
        <v>0.187753101348689</v>
      </c>
      <c r="O11" s="10">
        <f t="shared" si="3"/>
        <v>91379.4344264071</v>
      </c>
      <c r="P11" s="10">
        <v>80.77</v>
      </c>
      <c r="Q11" s="26">
        <v>6026</v>
      </c>
      <c r="R11" s="26">
        <f>J11*1.03</f>
        <v>16171</v>
      </c>
      <c r="S11" s="11">
        <f t="shared" si="4"/>
        <v>501301</v>
      </c>
      <c r="T11" s="10">
        <f t="shared" si="5"/>
        <v>163474.2561</v>
      </c>
      <c r="U11" s="11">
        <f>J11*1.06</f>
        <v>16642</v>
      </c>
      <c r="V11" s="11">
        <f t="shared" si="6"/>
        <v>515902</v>
      </c>
      <c r="W11" s="10">
        <f t="shared" si="7"/>
        <v>168235.6422</v>
      </c>
    </row>
    <row r="12" s="1" customFormat="1" ht="12.75" spans="1:23">
      <c r="A12" s="7">
        <v>11</v>
      </c>
      <c r="B12" s="11">
        <v>746</v>
      </c>
      <c r="C12" s="7" t="s">
        <v>45</v>
      </c>
      <c r="D12" s="8" t="s">
        <v>24</v>
      </c>
      <c r="E12" s="7" t="s">
        <v>25</v>
      </c>
      <c r="F12" s="9">
        <v>5090</v>
      </c>
      <c r="G12" s="10">
        <f t="shared" si="0"/>
        <v>6108</v>
      </c>
      <c r="H12" s="10">
        <v>4482</v>
      </c>
      <c r="I12" s="11">
        <v>4800</v>
      </c>
      <c r="J12" s="11">
        <v>4800</v>
      </c>
      <c r="K12" s="11">
        <f t="shared" si="1"/>
        <v>148800</v>
      </c>
      <c r="L12" s="17">
        <f t="shared" si="2"/>
        <v>-0.0569744597249509</v>
      </c>
      <c r="M12" s="18" t="s">
        <v>46</v>
      </c>
      <c r="N12" s="19">
        <v>0.0861790123939685</v>
      </c>
      <c r="O12" s="10">
        <f t="shared" si="3"/>
        <v>12823.4370442225</v>
      </c>
      <c r="P12" s="10">
        <v>69.38</v>
      </c>
      <c r="Q12" s="26">
        <v>2145</v>
      </c>
      <c r="R12" s="26">
        <f>J12*1.06</f>
        <v>5088</v>
      </c>
      <c r="S12" s="11">
        <f t="shared" si="4"/>
        <v>157728</v>
      </c>
      <c r="T12" s="10">
        <f t="shared" si="5"/>
        <v>51419.328</v>
      </c>
      <c r="U12" s="11">
        <f>J12*1.12</f>
        <v>5376</v>
      </c>
      <c r="V12" s="11">
        <f t="shared" si="6"/>
        <v>166656</v>
      </c>
      <c r="W12" s="10">
        <f t="shared" si="7"/>
        <v>54329.856</v>
      </c>
    </row>
    <row r="13" s="3" customFormat="1" ht="12.75" spans="1:23">
      <c r="A13" s="7">
        <v>12</v>
      </c>
      <c r="B13" s="7">
        <v>371</v>
      </c>
      <c r="C13" s="7" t="s">
        <v>47</v>
      </c>
      <c r="D13" s="8" t="s">
        <v>24</v>
      </c>
      <c r="E13" s="7" t="s">
        <v>25</v>
      </c>
      <c r="F13" s="9">
        <v>2652</v>
      </c>
      <c r="G13" s="10">
        <f t="shared" si="0"/>
        <v>3182.4</v>
      </c>
      <c r="H13" s="10">
        <v>3197</v>
      </c>
      <c r="I13" s="11">
        <v>2400</v>
      </c>
      <c r="J13" s="11">
        <v>3000</v>
      </c>
      <c r="K13" s="11">
        <f t="shared" si="1"/>
        <v>93000</v>
      </c>
      <c r="L13" s="17">
        <f t="shared" si="2"/>
        <v>0.131221719457014</v>
      </c>
      <c r="M13" s="18" t="s">
        <v>48</v>
      </c>
      <c r="N13" s="19">
        <v>0.0269551790700368</v>
      </c>
      <c r="O13" s="10">
        <f t="shared" si="3"/>
        <v>2506.83165351342</v>
      </c>
      <c r="P13" s="10">
        <v>52.68</v>
      </c>
      <c r="Q13" s="26">
        <v>1765</v>
      </c>
      <c r="R13" s="26">
        <f>J13*1.07</f>
        <v>3210</v>
      </c>
      <c r="S13" s="11">
        <f t="shared" si="4"/>
        <v>99510</v>
      </c>
      <c r="T13" s="10">
        <f t="shared" si="5"/>
        <v>34320.999</v>
      </c>
      <c r="U13" s="11">
        <f>J13*1.14</f>
        <v>3420</v>
      </c>
      <c r="V13" s="11">
        <f t="shared" si="6"/>
        <v>106020</v>
      </c>
      <c r="W13" s="10">
        <f t="shared" si="7"/>
        <v>36566.298</v>
      </c>
    </row>
    <row r="14" s="1" customFormat="1" ht="12.75" spans="1:23">
      <c r="A14" s="7">
        <v>13</v>
      </c>
      <c r="B14" s="7">
        <v>514</v>
      </c>
      <c r="C14" s="7" t="s">
        <v>49</v>
      </c>
      <c r="D14" s="8" t="s">
        <v>24</v>
      </c>
      <c r="E14" s="7" t="s">
        <v>25</v>
      </c>
      <c r="F14" s="9">
        <v>5539</v>
      </c>
      <c r="G14" s="10">
        <f t="shared" si="0"/>
        <v>6646.8</v>
      </c>
      <c r="H14" s="10">
        <v>7713</v>
      </c>
      <c r="I14" s="11">
        <v>6500</v>
      </c>
      <c r="J14" s="11">
        <v>7200</v>
      </c>
      <c r="K14" s="11">
        <f t="shared" si="1"/>
        <v>223200</v>
      </c>
      <c r="L14" s="17">
        <f t="shared" si="2"/>
        <v>0.299873623397725</v>
      </c>
      <c r="M14" s="18" t="s">
        <v>50</v>
      </c>
      <c r="N14" s="19">
        <v>0.0426262633182432</v>
      </c>
      <c r="O14" s="10">
        <f t="shared" si="3"/>
        <v>9514.18197263189</v>
      </c>
      <c r="P14" s="10">
        <v>70.96</v>
      </c>
      <c r="Q14" s="26">
        <v>3145</v>
      </c>
      <c r="R14" s="26">
        <f>J14*1.05</f>
        <v>7560</v>
      </c>
      <c r="S14" s="11">
        <f t="shared" si="4"/>
        <v>234360</v>
      </c>
      <c r="T14" s="10">
        <f t="shared" si="5"/>
        <v>80643.276</v>
      </c>
      <c r="U14" s="11">
        <f>J14*1.1</f>
        <v>7920</v>
      </c>
      <c r="V14" s="11">
        <f t="shared" si="6"/>
        <v>245520</v>
      </c>
      <c r="W14" s="10">
        <f t="shared" si="7"/>
        <v>84483.432</v>
      </c>
    </row>
    <row r="15" s="1" customFormat="1" ht="12.75" spans="1:23">
      <c r="A15" s="7">
        <v>14</v>
      </c>
      <c r="B15" s="7">
        <v>385</v>
      </c>
      <c r="C15" s="7" t="s">
        <v>51</v>
      </c>
      <c r="D15" s="8" t="s">
        <v>24</v>
      </c>
      <c r="E15" s="7" t="s">
        <v>25</v>
      </c>
      <c r="F15" s="9">
        <v>8246</v>
      </c>
      <c r="G15" s="10">
        <f t="shared" si="0"/>
        <v>9895.2</v>
      </c>
      <c r="H15" s="10">
        <v>9946</v>
      </c>
      <c r="I15" s="11">
        <v>9700</v>
      </c>
      <c r="J15" s="11">
        <v>9800</v>
      </c>
      <c r="K15" s="11">
        <f t="shared" si="1"/>
        <v>303800</v>
      </c>
      <c r="L15" s="17">
        <f t="shared" si="2"/>
        <v>0.188455008488964</v>
      </c>
      <c r="M15" s="18" t="s">
        <v>52</v>
      </c>
      <c r="N15" s="19">
        <v>0.0213783206279392</v>
      </c>
      <c r="O15" s="10">
        <f t="shared" si="3"/>
        <v>6494.73380676794</v>
      </c>
      <c r="P15" s="10">
        <v>87.61</v>
      </c>
      <c r="Q15" s="26">
        <v>3468</v>
      </c>
      <c r="R15" s="26">
        <f>J15*1.04</f>
        <v>10192</v>
      </c>
      <c r="S15" s="11">
        <f t="shared" si="4"/>
        <v>315952</v>
      </c>
      <c r="T15" s="10">
        <f t="shared" si="5"/>
        <v>90551.8432</v>
      </c>
      <c r="U15" s="11">
        <f>J15*1.08</f>
        <v>10584</v>
      </c>
      <c r="V15" s="11">
        <f t="shared" si="6"/>
        <v>328104</v>
      </c>
      <c r="W15" s="10">
        <f t="shared" si="7"/>
        <v>94034.6064</v>
      </c>
    </row>
    <row r="16" s="1" customFormat="1" ht="12.75" spans="1:23">
      <c r="A16" s="7">
        <v>15</v>
      </c>
      <c r="B16" s="7">
        <v>748</v>
      </c>
      <c r="C16" s="7" t="s">
        <v>53</v>
      </c>
      <c r="D16" s="8" t="s">
        <v>24</v>
      </c>
      <c r="E16" s="7" t="s">
        <v>25</v>
      </c>
      <c r="F16" s="9">
        <v>0</v>
      </c>
      <c r="G16" s="10"/>
      <c r="H16" s="10">
        <v>2385</v>
      </c>
      <c r="I16" s="11">
        <v>2400</v>
      </c>
      <c r="J16" s="11">
        <v>2400</v>
      </c>
      <c r="K16" s="11">
        <f t="shared" si="1"/>
        <v>74400</v>
      </c>
      <c r="L16" s="17" t="e">
        <f t="shared" si="2"/>
        <v>#DIV/0!</v>
      </c>
      <c r="M16" s="20" t="s">
        <v>54</v>
      </c>
      <c r="N16" s="19">
        <v>0.0465319963092891</v>
      </c>
      <c r="O16" s="10">
        <f t="shared" si="3"/>
        <v>3461.98052541111</v>
      </c>
      <c r="P16" s="10">
        <v>57.02</v>
      </c>
      <c r="Q16" s="26">
        <v>1305</v>
      </c>
      <c r="R16" s="26">
        <f>J16*1.07</f>
        <v>2568</v>
      </c>
      <c r="S16" s="11">
        <f t="shared" si="4"/>
        <v>79608</v>
      </c>
      <c r="T16" s="10">
        <f t="shared" si="5"/>
        <v>28213.0752</v>
      </c>
      <c r="U16" s="11">
        <f>J16*1.14</f>
        <v>2736</v>
      </c>
      <c r="V16" s="11">
        <f t="shared" si="6"/>
        <v>84816</v>
      </c>
      <c r="W16" s="10">
        <f t="shared" si="7"/>
        <v>30058.7904</v>
      </c>
    </row>
    <row r="17" s="3" customFormat="1" ht="12.75" spans="1:23">
      <c r="A17" s="12"/>
      <c r="B17" s="12"/>
      <c r="C17" s="12" t="s">
        <v>55</v>
      </c>
      <c r="D17" s="13"/>
      <c r="E17" s="12" t="s">
        <v>25</v>
      </c>
      <c r="F17" s="14">
        <f t="shared" ref="F17:J17" si="10">SUM(F2:F16)</f>
        <v>59604</v>
      </c>
      <c r="G17" s="15">
        <f t="shared" si="10"/>
        <v>71524.8</v>
      </c>
      <c r="H17" s="15">
        <f t="shared" si="10"/>
        <v>73886</v>
      </c>
      <c r="I17" s="15">
        <f t="shared" si="10"/>
        <v>72200</v>
      </c>
      <c r="J17" s="15">
        <f t="shared" si="10"/>
        <v>73200</v>
      </c>
      <c r="K17" s="21">
        <f t="shared" si="1"/>
        <v>2269200</v>
      </c>
      <c r="L17" s="22">
        <f t="shared" si="2"/>
        <v>0.228105496275418</v>
      </c>
      <c r="M17" s="23">
        <f>T17/S17</f>
        <v>0.325289334978569</v>
      </c>
      <c r="N17" s="24"/>
      <c r="O17" s="15">
        <f t="shared" ref="O17:R17" si="11">SUM(O2:O16)</f>
        <v>160554.999726571</v>
      </c>
      <c r="P17" s="10"/>
      <c r="Q17" s="15">
        <f t="shared" si="11"/>
        <v>31574</v>
      </c>
      <c r="R17" s="15">
        <f t="shared" si="11"/>
        <v>76990</v>
      </c>
      <c r="S17" s="11">
        <f t="shared" si="4"/>
        <v>2386690</v>
      </c>
      <c r="T17" s="15">
        <f t="shared" ref="T17:W17" si="12">SUM(T2:T16)</f>
        <v>776364.8029</v>
      </c>
      <c r="U17" s="15">
        <f t="shared" si="12"/>
        <v>80780</v>
      </c>
      <c r="V17" s="11">
        <f t="shared" si="6"/>
        <v>2504180</v>
      </c>
      <c r="W17" s="15">
        <f t="shared" si="12"/>
        <v>814784.8358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2017-05-26T01:51:23Z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