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8580" firstSheet="1" activeTab="7"/>
  </bookViews>
  <sheets>
    <sheet name="品种明细" sheetId="1" r:id="rId1"/>
    <sheet name="政策" sheetId="2" r:id="rId2"/>
    <sheet name="总表" sheetId="3" r:id="rId3"/>
    <sheet name="分表一" sheetId="4" r:id="rId4"/>
    <sheet name="分表二" sheetId="5" r:id="rId5"/>
    <sheet name="分表三" sheetId="6" r:id="rId6"/>
    <sheet name="分表四" sheetId="7" r:id="rId7"/>
    <sheet name="分表五" sheetId="8" r:id="rId8"/>
    <sheet name="Sheet2" sheetId="9" r:id="rId9"/>
  </sheets>
  <definedNames>
    <definedName name="_xlnm.Print_Titles" localSheetId="4">分表二!$1:2</definedName>
    <definedName name="_xlnm.Print_Titles" localSheetId="5">分表三!$1:2</definedName>
    <definedName name="_xlnm.Print_Titles" localSheetId="6">分表四!$1:2</definedName>
    <definedName name="_xlnm.Print_Titles" localSheetId="7">分表五!$1:2</definedName>
    <definedName name="_xlnm.Print_Titles" localSheetId="3">分表一!$1:2</definedName>
  </definedNames>
  <calcPr calcId="144525" fullCalcOnLoad="1"/>
</workbook>
</file>

<file path=xl/calcChain.xml><?xml version="1.0" encoding="utf-8"?>
<calcChain xmlns="http://schemas.openxmlformats.org/spreadsheetml/2006/main">
  <c r="E106" i="9"/>
  <c r="D106"/>
  <c r="J105" i="8"/>
  <c r="J104"/>
  <c r="J103"/>
  <c r="I103"/>
  <c r="F103"/>
  <c r="E103"/>
  <c r="D103"/>
  <c r="J97"/>
  <c r="J91"/>
  <c r="J88"/>
  <c r="I88"/>
  <c r="F88"/>
  <c r="E88"/>
  <c r="D88"/>
  <c r="J79"/>
  <c r="J77"/>
  <c r="O72"/>
  <c r="N72"/>
  <c r="M72"/>
  <c r="L72"/>
  <c r="K72"/>
  <c r="J72"/>
  <c r="I72"/>
  <c r="H72"/>
  <c r="G72"/>
  <c r="F72"/>
  <c r="E72"/>
  <c r="D72"/>
  <c r="G70"/>
  <c r="J69"/>
  <c r="G69"/>
  <c r="G68"/>
  <c r="G67"/>
  <c r="G66"/>
  <c r="J65"/>
  <c r="G65"/>
  <c r="G64"/>
  <c r="J63"/>
  <c r="G63"/>
  <c r="G62"/>
  <c r="G61"/>
  <c r="G60"/>
  <c r="G59"/>
  <c r="G58"/>
  <c r="G57"/>
  <c r="J56"/>
  <c r="G56"/>
  <c r="O55"/>
  <c r="N55"/>
  <c r="M55"/>
  <c r="L55"/>
  <c r="K55"/>
  <c r="J55"/>
  <c r="I55"/>
  <c r="G55"/>
  <c r="F55"/>
  <c r="E55"/>
  <c r="D55"/>
  <c r="G54"/>
  <c r="G53"/>
  <c r="G52"/>
  <c r="G51"/>
  <c r="G50"/>
  <c r="G49"/>
  <c r="G48"/>
  <c r="G47"/>
  <c r="G46"/>
  <c r="G45"/>
  <c r="G44"/>
  <c r="J43"/>
  <c r="G43"/>
  <c r="J42"/>
  <c r="G42"/>
  <c r="G41"/>
  <c r="J40"/>
  <c r="G40"/>
  <c r="G39"/>
  <c r="G38"/>
  <c r="O37"/>
  <c r="N37"/>
  <c r="M37"/>
  <c r="L37"/>
  <c r="K37"/>
  <c r="J37"/>
  <c r="I37"/>
  <c r="G37"/>
  <c r="F37"/>
  <c r="E37"/>
  <c r="D37"/>
  <c r="G36"/>
  <c r="J35"/>
  <c r="G35"/>
  <c r="G34"/>
  <c r="G33"/>
  <c r="G32"/>
  <c r="G31"/>
  <c r="G30"/>
  <c r="G29"/>
  <c r="G28"/>
  <c r="G27"/>
  <c r="J26"/>
  <c r="G26"/>
  <c r="J25"/>
  <c r="G25"/>
  <c r="G24"/>
  <c r="J23"/>
  <c r="G23"/>
  <c r="J22"/>
  <c r="G22"/>
  <c r="O21"/>
  <c r="N21"/>
  <c r="M21"/>
  <c r="L21"/>
  <c r="K21"/>
  <c r="J21"/>
  <c r="I21"/>
  <c r="H21"/>
  <c r="G21"/>
  <c r="F21"/>
  <c r="E21"/>
  <c r="D21"/>
  <c r="G19"/>
  <c r="G18"/>
  <c r="G17"/>
  <c r="G16"/>
  <c r="G15"/>
  <c r="G14"/>
  <c r="G13"/>
  <c r="G12"/>
  <c r="J11"/>
  <c r="G11"/>
  <c r="G10"/>
  <c r="J9"/>
  <c r="G9"/>
  <c r="G8"/>
  <c r="G7"/>
  <c r="G6"/>
  <c r="G5"/>
  <c r="J4"/>
  <c r="G4"/>
  <c r="G3"/>
  <c r="G105" i="7"/>
  <c r="G104"/>
  <c r="R103"/>
  <c r="M103"/>
  <c r="L103"/>
  <c r="K103"/>
  <c r="J103"/>
  <c r="I103"/>
  <c r="H103"/>
  <c r="G103"/>
  <c r="F103"/>
  <c r="E103"/>
  <c r="D103"/>
  <c r="G102"/>
  <c r="G100"/>
  <c r="G99"/>
  <c r="G98"/>
  <c r="G97"/>
  <c r="G96"/>
  <c r="G95"/>
  <c r="G94"/>
  <c r="G93"/>
  <c r="G91"/>
  <c r="G90"/>
  <c r="G89"/>
  <c r="R88"/>
  <c r="M88"/>
  <c r="L88"/>
  <c r="K88"/>
  <c r="J88"/>
  <c r="I88"/>
  <c r="H88"/>
  <c r="G88"/>
  <c r="F88"/>
  <c r="E88"/>
  <c r="D88"/>
  <c r="G87"/>
  <c r="G86"/>
  <c r="G85"/>
  <c r="G84"/>
  <c r="G83"/>
  <c r="G82"/>
  <c r="G81"/>
  <c r="G80"/>
  <c r="G79"/>
  <c r="G77"/>
  <c r="G76"/>
  <c r="G74"/>
  <c r="G73"/>
  <c r="R72"/>
  <c r="Q72"/>
  <c r="P72"/>
  <c r="O72"/>
  <c r="N72"/>
  <c r="M72"/>
  <c r="L72"/>
  <c r="K72"/>
  <c r="J72"/>
  <c r="I72"/>
  <c r="H72"/>
  <c r="G72"/>
  <c r="F72"/>
  <c r="E72"/>
  <c r="D72"/>
  <c r="G70"/>
  <c r="G69"/>
  <c r="G68"/>
  <c r="G67"/>
  <c r="G66"/>
  <c r="G65"/>
  <c r="G64"/>
  <c r="G63"/>
  <c r="G62"/>
  <c r="G61"/>
  <c r="G60"/>
  <c r="G59"/>
  <c r="G58"/>
  <c r="G57"/>
  <c r="G56"/>
  <c r="R55"/>
  <c r="M55"/>
  <c r="L55"/>
  <c r="K55"/>
  <c r="J55"/>
  <c r="I55"/>
  <c r="H55"/>
  <c r="G55"/>
  <c r="F55"/>
  <c r="E55"/>
  <c r="D55"/>
  <c r="G54"/>
  <c r="G53"/>
  <c r="G52"/>
  <c r="G51"/>
  <c r="G50"/>
  <c r="G49"/>
  <c r="G47"/>
  <c r="G46"/>
  <c r="G45"/>
  <c r="G44"/>
  <c r="G43"/>
  <c r="G42"/>
  <c r="G41"/>
  <c r="G40"/>
  <c r="G39"/>
  <c r="G38"/>
  <c r="R37"/>
  <c r="M37"/>
  <c r="L37"/>
  <c r="K37"/>
  <c r="J37"/>
  <c r="I37"/>
  <c r="H37"/>
  <c r="G37"/>
  <c r="F37"/>
  <c r="E37"/>
  <c r="D37"/>
  <c r="G36"/>
  <c r="G35"/>
  <c r="G34"/>
  <c r="G33"/>
  <c r="G32"/>
  <c r="G31"/>
  <c r="G30"/>
  <c r="G29"/>
  <c r="G28"/>
  <c r="G27"/>
  <c r="G26"/>
  <c r="G25"/>
  <c r="G24"/>
  <c r="G23"/>
  <c r="G22"/>
  <c r="R21"/>
  <c r="Q21"/>
  <c r="P21"/>
  <c r="O21"/>
  <c r="N21"/>
  <c r="M21"/>
  <c r="L21"/>
  <c r="K21"/>
  <c r="J21"/>
  <c r="I21"/>
  <c r="H21"/>
  <c r="G21"/>
  <c r="F21"/>
  <c r="E21"/>
  <c r="D21"/>
  <c r="G19"/>
  <c r="G18"/>
  <c r="G17"/>
  <c r="G16"/>
  <c r="G15"/>
  <c r="G14"/>
  <c r="G13"/>
  <c r="G12"/>
  <c r="G11"/>
  <c r="G9"/>
  <c r="G7"/>
  <c r="G6"/>
  <c r="G5"/>
  <c r="G4"/>
  <c r="G3"/>
  <c r="G105" i="6"/>
  <c r="G104"/>
  <c r="Y103"/>
  <c r="X103"/>
  <c r="W103"/>
  <c r="V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O102"/>
  <c r="K102"/>
  <c r="G102"/>
  <c r="K101"/>
  <c r="G101"/>
  <c r="O100"/>
  <c r="K100"/>
  <c r="G100"/>
  <c r="K99"/>
  <c r="G99"/>
  <c r="O98"/>
  <c r="K98"/>
  <c r="G98"/>
  <c r="O97"/>
  <c r="K97"/>
  <c r="G97"/>
  <c r="O96"/>
  <c r="K96"/>
  <c r="G96"/>
  <c r="K95"/>
  <c r="G95"/>
  <c r="K94"/>
  <c r="G94"/>
  <c r="K93"/>
  <c r="G93"/>
  <c r="K92"/>
  <c r="G92"/>
  <c r="K91"/>
  <c r="G91"/>
  <c r="K90"/>
  <c r="G90"/>
  <c r="K89"/>
  <c r="G89"/>
  <c r="Y88"/>
  <c r="X88"/>
  <c r="W88"/>
  <c r="V88"/>
  <c r="T88"/>
  <c r="S88"/>
  <c r="R88"/>
  <c r="Q88"/>
  <c r="P88"/>
  <c r="O88"/>
  <c r="N88"/>
  <c r="M88"/>
  <c r="L88"/>
  <c r="K88"/>
  <c r="J88"/>
  <c r="I88"/>
  <c r="H88"/>
  <c r="G88"/>
  <c r="F88"/>
  <c r="E88"/>
  <c r="D88"/>
  <c r="O87"/>
  <c r="K87"/>
  <c r="G87"/>
  <c r="K86"/>
  <c r="G86"/>
  <c r="O85"/>
  <c r="K85"/>
  <c r="G85"/>
  <c r="K84"/>
  <c r="G84"/>
  <c r="K83"/>
  <c r="G83"/>
  <c r="O82"/>
  <c r="K82"/>
  <c r="G82"/>
  <c r="O81"/>
  <c r="K81"/>
  <c r="G81"/>
  <c r="O80"/>
  <c r="K80"/>
  <c r="G80"/>
  <c r="O79"/>
  <c r="K79"/>
  <c r="G79"/>
  <c r="O78"/>
  <c r="K78"/>
  <c r="K77"/>
  <c r="G77"/>
  <c r="O76"/>
  <c r="K76"/>
  <c r="G76"/>
  <c r="K75"/>
  <c r="G75"/>
  <c r="O74"/>
  <c r="K74"/>
  <c r="G74"/>
  <c r="K73"/>
  <c r="G73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O71"/>
  <c r="K70"/>
  <c r="G70"/>
  <c r="O69"/>
  <c r="K69"/>
  <c r="G69"/>
  <c r="K68"/>
  <c r="G68"/>
  <c r="K67"/>
  <c r="G67"/>
  <c r="K66"/>
  <c r="G66"/>
  <c r="K65"/>
  <c r="G65"/>
  <c r="K64"/>
  <c r="G64"/>
  <c r="O63"/>
  <c r="K63"/>
  <c r="G63"/>
  <c r="K62"/>
  <c r="G62"/>
  <c r="K61"/>
  <c r="G61"/>
  <c r="K60"/>
  <c r="G60"/>
  <c r="K59"/>
  <c r="G59"/>
  <c r="O58"/>
  <c r="K58"/>
  <c r="G58"/>
  <c r="K57"/>
  <c r="G57"/>
  <c r="K56"/>
  <c r="G56"/>
  <c r="Y55"/>
  <c r="X55"/>
  <c r="W55"/>
  <c r="V55"/>
  <c r="T55"/>
  <c r="S55"/>
  <c r="R55"/>
  <c r="Q55"/>
  <c r="P55"/>
  <c r="O55"/>
  <c r="N55"/>
  <c r="M55"/>
  <c r="L55"/>
  <c r="K55"/>
  <c r="J55"/>
  <c r="I55"/>
  <c r="H55"/>
  <c r="G55"/>
  <c r="F55"/>
  <c r="E55"/>
  <c r="D55"/>
  <c r="O54"/>
  <c r="K54"/>
  <c r="G54"/>
  <c r="K53"/>
  <c r="G53"/>
  <c r="O52"/>
  <c r="K52"/>
  <c r="G52"/>
  <c r="O51"/>
  <c r="K51"/>
  <c r="G51"/>
  <c r="K50"/>
  <c r="G50"/>
  <c r="O49"/>
  <c r="K49"/>
  <c r="G49"/>
  <c r="O48"/>
  <c r="K48"/>
  <c r="G48"/>
  <c r="O47"/>
  <c r="K47"/>
  <c r="G47"/>
  <c r="K46"/>
  <c r="G46"/>
  <c r="K45"/>
  <c r="G45"/>
  <c r="K44"/>
  <c r="G44"/>
  <c r="O43"/>
  <c r="K43"/>
  <c r="G43"/>
  <c r="K42"/>
  <c r="G42"/>
  <c r="O41"/>
  <c r="K41"/>
  <c r="K40"/>
  <c r="G40"/>
  <c r="K39"/>
  <c r="G39"/>
  <c r="K38"/>
  <c r="G38"/>
  <c r="Y37"/>
  <c r="X37"/>
  <c r="W37"/>
  <c r="V37"/>
  <c r="T37"/>
  <c r="S37"/>
  <c r="R37"/>
  <c r="Q37"/>
  <c r="P37"/>
  <c r="O37"/>
  <c r="N37"/>
  <c r="M37"/>
  <c r="L37"/>
  <c r="K37"/>
  <c r="J37"/>
  <c r="I37"/>
  <c r="H37"/>
  <c r="G37"/>
  <c r="F37"/>
  <c r="E37"/>
  <c r="D37"/>
  <c r="O36"/>
  <c r="K36"/>
  <c r="G36"/>
  <c r="O35"/>
  <c r="K35"/>
  <c r="G35"/>
  <c r="K34"/>
  <c r="G34"/>
  <c r="O33"/>
  <c r="K33"/>
  <c r="G33"/>
  <c r="K32"/>
  <c r="G32"/>
  <c r="K31"/>
  <c r="G31"/>
  <c r="K30"/>
  <c r="G30"/>
  <c r="K29"/>
  <c r="G29"/>
  <c r="K28"/>
  <c r="G28"/>
  <c r="K27"/>
  <c r="G27"/>
  <c r="K26"/>
  <c r="G26"/>
  <c r="O25"/>
  <c r="K25"/>
  <c r="G25"/>
  <c r="K24"/>
  <c r="G24"/>
  <c r="K23"/>
  <c r="G23"/>
  <c r="K22"/>
  <c r="G22"/>
  <c r="Y21"/>
  <c r="X21"/>
  <c r="W21"/>
  <c r="V21"/>
  <c r="T21"/>
  <c r="S21"/>
  <c r="R21"/>
  <c r="Q21"/>
  <c r="P21"/>
  <c r="O21"/>
  <c r="N21"/>
  <c r="M21"/>
  <c r="L21"/>
  <c r="K21"/>
  <c r="J21"/>
  <c r="I21"/>
  <c r="H21"/>
  <c r="G21"/>
  <c r="F21"/>
  <c r="E21"/>
  <c r="D21"/>
  <c r="O20"/>
  <c r="K19"/>
  <c r="G19"/>
  <c r="K18"/>
  <c r="G18"/>
  <c r="K17"/>
  <c r="G17"/>
  <c r="K16"/>
  <c r="G16"/>
  <c r="K15"/>
  <c r="G15"/>
  <c r="K14"/>
  <c r="G14"/>
  <c r="K13"/>
  <c r="G13"/>
  <c r="K12"/>
  <c r="G12"/>
  <c r="K11"/>
  <c r="G11"/>
  <c r="K10"/>
  <c r="G10"/>
  <c r="K9"/>
  <c r="G9"/>
  <c r="K8"/>
  <c r="G8"/>
  <c r="K7"/>
  <c r="G7"/>
  <c r="K6"/>
  <c r="G6"/>
  <c r="K5"/>
  <c r="G5"/>
  <c r="K4"/>
  <c r="G4"/>
  <c r="K3"/>
  <c r="G3"/>
  <c r="X105" i="5"/>
  <c r="W105"/>
  <c r="V105"/>
  <c r="O105"/>
  <c r="N105"/>
  <c r="G105"/>
  <c r="X104"/>
  <c r="W104"/>
  <c r="V104"/>
  <c r="O104"/>
  <c r="N104"/>
  <c r="G104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W102"/>
  <c r="V102"/>
  <c r="O102"/>
  <c r="N102"/>
  <c r="G102"/>
  <c r="X101"/>
  <c r="W101"/>
  <c r="V101"/>
  <c r="O101"/>
  <c r="N101"/>
  <c r="G101"/>
  <c r="W100"/>
  <c r="V100"/>
  <c r="O100"/>
  <c r="N100"/>
  <c r="G100"/>
  <c r="X99"/>
  <c r="W99"/>
  <c r="V99"/>
  <c r="O99"/>
  <c r="N99"/>
  <c r="G99"/>
  <c r="X98"/>
  <c r="W98"/>
  <c r="V98"/>
  <c r="O98"/>
  <c r="N98"/>
  <c r="G98"/>
  <c r="W97"/>
  <c r="V97"/>
  <c r="O97"/>
  <c r="N97"/>
  <c r="G97"/>
  <c r="X96"/>
  <c r="W96"/>
  <c r="V96"/>
  <c r="O96"/>
  <c r="N96"/>
  <c r="G96"/>
  <c r="W95"/>
  <c r="V95"/>
  <c r="O95"/>
  <c r="N95"/>
  <c r="G95"/>
  <c r="W94"/>
  <c r="V94"/>
  <c r="O94"/>
  <c r="N94"/>
  <c r="G94"/>
  <c r="X93"/>
  <c r="W93"/>
  <c r="V93"/>
  <c r="O93"/>
  <c r="N93"/>
  <c r="G93"/>
  <c r="X92"/>
  <c r="W92"/>
  <c r="V92"/>
  <c r="O92"/>
  <c r="N92"/>
  <c r="G92"/>
  <c r="W91"/>
  <c r="V91"/>
  <c r="O91"/>
  <c r="N91"/>
  <c r="G91"/>
  <c r="W90"/>
  <c r="V90"/>
  <c r="O90"/>
  <c r="N90"/>
  <c r="G90"/>
  <c r="W89"/>
  <c r="V89"/>
  <c r="O89"/>
  <c r="N89"/>
  <c r="G89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W87"/>
  <c r="V87"/>
  <c r="O87"/>
  <c r="N87"/>
  <c r="G87"/>
  <c r="W86"/>
  <c r="V86"/>
  <c r="O86"/>
  <c r="N86"/>
  <c r="G86"/>
  <c r="W85"/>
  <c r="V85"/>
  <c r="O85"/>
  <c r="N85"/>
  <c r="G85"/>
  <c r="W84"/>
  <c r="V84"/>
  <c r="O84"/>
  <c r="N84"/>
  <c r="G84"/>
  <c r="W83"/>
  <c r="V83"/>
  <c r="O83"/>
  <c r="N83"/>
  <c r="G83"/>
  <c r="W82"/>
  <c r="V82"/>
  <c r="O82"/>
  <c r="N82"/>
  <c r="G82"/>
  <c r="W81"/>
  <c r="V81"/>
  <c r="O81"/>
  <c r="N81"/>
  <c r="G81"/>
  <c r="W80"/>
  <c r="V80"/>
  <c r="O80"/>
  <c r="N80"/>
  <c r="G80"/>
  <c r="W79"/>
  <c r="V79"/>
  <c r="O79"/>
  <c r="N79"/>
  <c r="G79"/>
  <c r="X78"/>
  <c r="W78"/>
  <c r="V78"/>
  <c r="O78"/>
  <c r="N78"/>
  <c r="G78"/>
  <c r="W77"/>
  <c r="V77"/>
  <c r="O77"/>
  <c r="N77"/>
  <c r="G77"/>
  <c r="W76"/>
  <c r="V76"/>
  <c r="O76"/>
  <c r="N76"/>
  <c r="G76"/>
  <c r="X75"/>
  <c r="W75"/>
  <c r="V75"/>
  <c r="O75"/>
  <c r="N75"/>
  <c r="G75"/>
  <c r="W74"/>
  <c r="V74"/>
  <c r="O74"/>
  <c r="N74"/>
  <c r="G74"/>
  <c r="W73"/>
  <c r="V73"/>
  <c r="O73"/>
  <c r="N73"/>
  <c r="G73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N71"/>
  <c r="W70"/>
  <c r="V70"/>
  <c r="O70"/>
  <c r="N70"/>
  <c r="G70"/>
  <c r="W69"/>
  <c r="V69"/>
  <c r="O69"/>
  <c r="N69"/>
  <c r="G69"/>
  <c r="W68"/>
  <c r="V68"/>
  <c r="O68"/>
  <c r="N68"/>
  <c r="G68"/>
  <c r="X67"/>
  <c r="W67"/>
  <c r="V67"/>
  <c r="O67"/>
  <c r="N67"/>
  <c r="G67"/>
  <c r="W66"/>
  <c r="V66"/>
  <c r="O66"/>
  <c r="N66"/>
  <c r="G66"/>
  <c r="W65"/>
  <c r="V65"/>
  <c r="O65"/>
  <c r="N65"/>
  <c r="G65"/>
  <c r="X64"/>
  <c r="W64"/>
  <c r="V64"/>
  <c r="O64"/>
  <c r="N64"/>
  <c r="G64"/>
  <c r="X63"/>
  <c r="W63"/>
  <c r="V63"/>
  <c r="O63"/>
  <c r="N63"/>
  <c r="G63"/>
  <c r="W62"/>
  <c r="V62"/>
  <c r="O62"/>
  <c r="N62"/>
  <c r="G62"/>
  <c r="W61"/>
  <c r="V61"/>
  <c r="O61"/>
  <c r="N61"/>
  <c r="G61"/>
  <c r="W60"/>
  <c r="V60"/>
  <c r="O60"/>
  <c r="N60"/>
  <c r="G60"/>
  <c r="X59"/>
  <c r="W59"/>
  <c r="V59"/>
  <c r="O59"/>
  <c r="N59"/>
  <c r="G59"/>
  <c r="W58"/>
  <c r="V58"/>
  <c r="O58"/>
  <c r="N58"/>
  <c r="G58"/>
  <c r="X57"/>
  <c r="W57"/>
  <c r="V57"/>
  <c r="O57"/>
  <c r="N57"/>
  <c r="G57"/>
  <c r="W56"/>
  <c r="V56"/>
  <c r="O56"/>
  <c r="N56"/>
  <c r="G56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W54"/>
  <c r="V54"/>
  <c r="O54"/>
  <c r="N54"/>
  <c r="G54"/>
  <c r="W53"/>
  <c r="V53"/>
  <c r="O53"/>
  <c r="N53"/>
  <c r="G53"/>
  <c r="W52"/>
  <c r="V52"/>
  <c r="O52"/>
  <c r="N52"/>
  <c r="G52"/>
  <c r="W51"/>
  <c r="V51"/>
  <c r="O51"/>
  <c r="N51"/>
  <c r="G51"/>
  <c r="W50"/>
  <c r="V50"/>
  <c r="O50"/>
  <c r="N50"/>
  <c r="G50"/>
  <c r="W49"/>
  <c r="V49"/>
  <c r="O49"/>
  <c r="N49"/>
  <c r="G49"/>
  <c r="X48"/>
  <c r="W48"/>
  <c r="V48"/>
  <c r="O48"/>
  <c r="N48"/>
  <c r="G48"/>
  <c r="W47"/>
  <c r="V47"/>
  <c r="O47"/>
  <c r="N47"/>
  <c r="G47"/>
  <c r="W46"/>
  <c r="V46"/>
  <c r="O46"/>
  <c r="N46"/>
  <c r="G46"/>
  <c r="W45"/>
  <c r="V45"/>
  <c r="O45"/>
  <c r="N45"/>
  <c r="G45"/>
  <c r="W44"/>
  <c r="V44"/>
  <c r="O44"/>
  <c r="N44"/>
  <c r="G44"/>
  <c r="W43"/>
  <c r="V43"/>
  <c r="O43"/>
  <c r="N43"/>
  <c r="G43"/>
  <c r="X42"/>
  <c r="W42"/>
  <c r="V42"/>
  <c r="O42"/>
  <c r="N42"/>
  <c r="G42"/>
  <c r="W41"/>
  <c r="V41"/>
  <c r="O41"/>
  <c r="N41"/>
  <c r="G41"/>
  <c r="W40"/>
  <c r="V40"/>
  <c r="O40"/>
  <c r="N40"/>
  <c r="G40"/>
  <c r="W39"/>
  <c r="V39"/>
  <c r="O39"/>
  <c r="N39"/>
  <c r="G39"/>
  <c r="W38"/>
  <c r="V38"/>
  <c r="O38"/>
  <c r="N38"/>
  <c r="G38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W36"/>
  <c r="V36"/>
  <c r="O36"/>
  <c r="N36"/>
  <c r="G36"/>
  <c r="X35"/>
  <c r="W35"/>
  <c r="V35"/>
  <c r="O35"/>
  <c r="N35"/>
  <c r="G35"/>
  <c r="W34"/>
  <c r="V34"/>
  <c r="O34"/>
  <c r="N34"/>
  <c r="G34"/>
  <c r="X33"/>
  <c r="W33"/>
  <c r="V33"/>
  <c r="O33"/>
  <c r="N33"/>
  <c r="G33"/>
  <c r="W32"/>
  <c r="V32"/>
  <c r="O32"/>
  <c r="N32"/>
  <c r="G32"/>
  <c r="X31"/>
  <c r="W31"/>
  <c r="V31"/>
  <c r="O31"/>
  <c r="N31"/>
  <c r="G31"/>
  <c r="X30"/>
  <c r="W30"/>
  <c r="V30"/>
  <c r="O30"/>
  <c r="N30"/>
  <c r="G30"/>
  <c r="X29"/>
  <c r="W29"/>
  <c r="V29"/>
  <c r="O29"/>
  <c r="N29"/>
  <c r="G29"/>
  <c r="W28"/>
  <c r="V28"/>
  <c r="O28"/>
  <c r="N28"/>
  <c r="G28"/>
  <c r="X27"/>
  <c r="W27"/>
  <c r="V27"/>
  <c r="O27"/>
  <c r="N27"/>
  <c r="G27"/>
  <c r="X26"/>
  <c r="W26"/>
  <c r="V26"/>
  <c r="O26"/>
  <c r="N26"/>
  <c r="G26"/>
  <c r="X25"/>
  <c r="W25"/>
  <c r="V25"/>
  <c r="O25"/>
  <c r="N25"/>
  <c r="G25"/>
  <c r="W24"/>
  <c r="V24"/>
  <c r="O24"/>
  <c r="N24"/>
  <c r="G24"/>
  <c r="W23"/>
  <c r="V23"/>
  <c r="O23"/>
  <c r="N23"/>
  <c r="G23"/>
  <c r="W22"/>
  <c r="V22"/>
  <c r="O22"/>
  <c r="N22"/>
  <c r="G22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W19"/>
  <c r="V19"/>
  <c r="O19"/>
  <c r="N19"/>
  <c r="G19"/>
  <c r="X18"/>
  <c r="W18"/>
  <c r="V18"/>
  <c r="O18"/>
  <c r="N18"/>
  <c r="G18"/>
  <c r="W17"/>
  <c r="V17"/>
  <c r="O17"/>
  <c r="N17"/>
  <c r="G17"/>
  <c r="X16"/>
  <c r="W16"/>
  <c r="V16"/>
  <c r="O16"/>
  <c r="N16"/>
  <c r="G16"/>
  <c r="W15"/>
  <c r="V15"/>
  <c r="O15"/>
  <c r="N15"/>
  <c r="G15"/>
  <c r="W14"/>
  <c r="V14"/>
  <c r="O14"/>
  <c r="N14"/>
  <c r="G14"/>
  <c r="W13"/>
  <c r="V13"/>
  <c r="O13"/>
  <c r="N13"/>
  <c r="G13"/>
  <c r="W12"/>
  <c r="V12"/>
  <c r="O12"/>
  <c r="N12"/>
  <c r="G12"/>
  <c r="W11"/>
  <c r="V11"/>
  <c r="O11"/>
  <c r="N11"/>
  <c r="G11"/>
  <c r="X10"/>
  <c r="W10"/>
  <c r="V10"/>
  <c r="O10"/>
  <c r="N10"/>
  <c r="G10"/>
  <c r="W9"/>
  <c r="V9"/>
  <c r="O9"/>
  <c r="N9"/>
  <c r="G9"/>
  <c r="W8"/>
  <c r="V8"/>
  <c r="O8"/>
  <c r="N8"/>
  <c r="G8"/>
  <c r="W7"/>
  <c r="V7"/>
  <c r="O7"/>
  <c r="N7"/>
  <c r="G7"/>
  <c r="X6"/>
  <c r="W6"/>
  <c r="V6"/>
  <c r="O6"/>
  <c r="N6"/>
  <c r="G6"/>
  <c r="W5"/>
  <c r="V5"/>
  <c r="O5"/>
  <c r="N5"/>
  <c r="G5"/>
  <c r="W4"/>
  <c r="V4"/>
  <c r="O4"/>
  <c r="N4"/>
  <c r="G4"/>
  <c r="X3"/>
  <c r="W3"/>
  <c r="V3"/>
  <c r="O3"/>
  <c r="N3"/>
  <c r="G3"/>
  <c r="S105" i="4"/>
  <c r="M105"/>
  <c r="H105"/>
  <c r="G105"/>
  <c r="S104"/>
  <c r="M104"/>
  <c r="H104"/>
  <c r="G104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S102"/>
  <c r="M102"/>
  <c r="I102"/>
  <c r="H102"/>
  <c r="G102"/>
  <c r="S101"/>
  <c r="M101"/>
  <c r="I101"/>
  <c r="H101"/>
  <c r="G101"/>
  <c r="S100"/>
  <c r="M100"/>
  <c r="I100"/>
  <c r="H100"/>
  <c r="G100"/>
  <c r="S99"/>
  <c r="M99"/>
  <c r="I99"/>
  <c r="H99"/>
  <c r="G99"/>
  <c r="S98"/>
  <c r="M98"/>
  <c r="I98"/>
  <c r="H98"/>
  <c r="G98"/>
  <c r="S97"/>
  <c r="M97"/>
  <c r="I97"/>
  <c r="H97"/>
  <c r="G97"/>
  <c r="S96"/>
  <c r="M96"/>
  <c r="I96"/>
  <c r="H96"/>
  <c r="G96"/>
  <c r="S95"/>
  <c r="M95"/>
  <c r="H95"/>
  <c r="G95"/>
  <c r="S94"/>
  <c r="M94"/>
  <c r="I94"/>
  <c r="H94"/>
  <c r="G94"/>
  <c r="S93"/>
  <c r="M93"/>
  <c r="H93"/>
  <c r="G93"/>
  <c r="S92"/>
  <c r="M92"/>
  <c r="I92"/>
  <c r="H92"/>
  <c r="G92"/>
  <c r="S91"/>
  <c r="M91"/>
  <c r="I91"/>
  <c r="H91"/>
  <c r="G91"/>
  <c r="S90"/>
  <c r="M90"/>
  <c r="H90"/>
  <c r="G90"/>
  <c r="S89"/>
  <c r="M89"/>
  <c r="I89"/>
  <c r="H89"/>
  <c r="G89"/>
  <c r="T88"/>
  <c r="S88"/>
  <c r="R88"/>
  <c r="Q88"/>
  <c r="P88"/>
  <c r="O88"/>
  <c r="N88"/>
  <c r="M88"/>
  <c r="L88"/>
  <c r="K88"/>
  <c r="J88"/>
  <c r="I88"/>
  <c r="H88"/>
  <c r="G88"/>
  <c r="F88"/>
  <c r="E88"/>
  <c r="D88"/>
  <c r="S87"/>
  <c r="M87"/>
  <c r="I87"/>
  <c r="H87"/>
  <c r="G87"/>
  <c r="S86"/>
  <c r="M86"/>
  <c r="I86"/>
  <c r="H86"/>
  <c r="G86"/>
  <c r="S85"/>
  <c r="M85"/>
  <c r="H85"/>
  <c r="G85"/>
  <c r="S84"/>
  <c r="M84"/>
  <c r="I84"/>
  <c r="H84"/>
  <c r="G84"/>
  <c r="S83"/>
  <c r="M83"/>
  <c r="I83"/>
  <c r="H83"/>
  <c r="G83"/>
  <c r="S82"/>
  <c r="M82"/>
  <c r="I82"/>
  <c r="H82"/>
  <c r="G82"/>
  <c r="S81"/>
  <c r="M81"/>
  <c r="I81"/>
  <c r="H81"/>
  <c r="G81"/>
  <c r="S80"/>
  <c r="M80"/>
  <c r="I80"/>
  <c r="H80"/>
  <c r="G80"/>
  <c r="S79"/>
  <c r="M79"/>
  <c r="I79"/>
  <c r="H79"/>
  <c r="G79"/>
  <c r="S78"/>
  <c r="M78"/>
  <c r="I78"/>
  <c r="H78"/>
  <c r="G78"/>
  <c r="S77"/>
  <c r="M77"/>
  <c r="I77"/>
  <c r="H77"/>
  <c r="G77"/>
  <c r="S76"/>
  <c r="M76"/>
  <c r="I76"/>
  <c r="H76"/>
  <c r="G76"/>
  <c r="S75"/>
  <c r="M75"/>
  <c r="I75"/>
  <c r="H75"/>
  <c r="G75"/>
  <c r="S74"/>
  <c r="M74"/>
  <c r="I74"/>
  <c r="H74"/>
  <c r="G74"/>
  <c r="S73"/>
  <c r="M73"/>
  <c r="H73"/>
  <c r="G73"/>
  <c r="T72"/>
  <c r="S72"/>
  <c r="R72"/>
  <c r="Q72"/>
  <c r="P72"/>
  <c r="O72"/>
  <c r="N72"/>
  <c r="M72"/>
  <c r="L72"/>
  <c r="K72"/>
  <c r="J72"/>
  <c r="I72"/>
  <c r="H72"/>
  <c r="G72"/>
  <c r="F72"/>
  <c r="E72"/>
  <c r="D72"/>
  <c r="S70"/>
  <c r="M70"/>
  <c r="I70"/>
  <c r="H70"/>
  <c r="G70"/>
  <c r="S69"/>
  <c r="M69"/>
  <c r="I69"/>
  <c r="H69"/>
  <c r="G69"/>
  <c r="S68"/>
  <c r="M68"/>
  <c r="I68"/>
  <c r="H68"/>
  <c r="G68"/>
  <c r="S67"/>
  <c r="M67"/>
  <c r="H67"/>
  <c r="G67"/>
  <c r="S66"/>
  <c r="M66"/>
  <c r="I66"/>
  <c r="H66"/>
  <c r="G66"/>
  <c r="S65"/>
  <c r="M65"/>
  <c r="H65"/>
  <c r="G65"/>
  <c r="S64"/>
  <c r="M64"/>
  <c r="I64"/>
  <c r="H64"/>
  <c r="G64"/>
  <c r="S63"/>
  <c r="M63"/>
  <c r="H63"/>
  <c r="G63"/>
  <c r="S62"/>
  <c r="M62"/>
  <c r="H62"/>
  <c r="G62"/>
  <c r="S61"/>
  <c r="M61"/>
  <c r="H61"/>
  <c r="G61"/>
  <c r="S60"/>
  <c r="M60"/>
  <c r="I60"/>
  <c r="H60"/>
  <c r="G60"/>
  <c r="S59"/>
  <c r="M59"/>
  <c r="I59"/>
  <c r="H59"/>
  <c r="G59"/>
  <c r="S58"/>
  <c r="M58"/>
  <c r="I58"/>
  <c r="H58"/>
  <c r="G58"/>
  <c r="S57"/>
  <c r="M57"/>
  <c r="I57"/>
  <c r="H57"/>
  <c r="G57"/>
  <c r="S56"/>
  <c r="M56"/>
  <c r="I56"/>
  <c r="H56"/>
  <c r="G56"/>
  <c r="T55"/>
  <c r="S55"/>
  <c r="R55"/>
  <c r="Q55"/>
  <c r="P55"/>
  <c r="O55"/>
  <c r="N55"/>
  <c r="M55"/>
  <c r="L55"/>
  <c r="K55"/>
  <c r="J55"/>
  <c r="I55"/>
  <c r="H55"/>
  <c r="G55"/>
  <c r="F55"/>
  <c r="E55"/>
  <c r="D55"/>
  <c r="S54"/>
  <c r="M54"/>
  <c r="H54"/>
  <c r="G54"/>
  <c r="S53"/>
  <c r="M53"/>
  <c r="I53"/>
  <c r="H53"/>
  <c r="G53"/>
  <c r="S52"/>
  <c r="M52"/>
  <c r="H52"/>
  <c r="G52"/>
  <c r="S51"/>
  <c r="M51"/>
  <c r="I51"/>
  <c r="H51"/>
  <c r="G51"/>
  <c r="S50"/>
  <c r="M50"/>
  <c r="H50"/>
  <c r="G50"/>
  <c r="S49"/>
  <c r="M49"/>
  <c r="I49"/>
  <c r="H49"/>
  <c r="G49"/>
  <c r="S48"/>
  <c r="M48"/>
  <c r="I48"/>
  <c r="H48"/>
  <c r="G48"/>
  <c r="S47"/>
  <c r="M47"/>
  <c r="I47"/>
  <c r="H47"/>
  <c r="G47"/>
  <c r="S46"/>
  <c r="M46"/>
  <c r="I46"/>
  <c r="H46"/>
  <c r="G46"/>
  <c r="S45"/>
  <c r="M45"/>
  <c r="I45"/>
  <c r="H45"/>
  <c r="G45"/>
  <c r="S44"/>
  <c r="M44"/>
  <c r="I44"/>
  <c r="H44"/>
  <c r="G44"/>
  <c r="S43"/>
  <c r="M43"/>
  <c r="I43"/>
  <c r="H43"/>
  <c r="G43"/>
  <c r="S42"/>
  <c r="M42"/>
  <c r="I42"/>
  <c r="H42"/>
  <c r="G42"/>
  <c r="S41"/>
  <c r="M41"/>
  <c r="I41"/>
  <c r="H41"/>
  <c r="G41"/>
  <c r="S40"/>
  <c r="M40"/>
  <c r="H40"/>
  <c r="G40"/>
  <c r="S39"/>
  <c r="M39"/>
  <c r="I39"/>
  <c r="H39"/>
  <c r="G39"/>
  <c r="S38"/>
  <c r="M38"/>
  <c r="I38"/>
  <c r="H38"/>
  <c r="G38"/>
  <c r="T37"/>
  <c r="S37"/>
  <c r="R37"/>
  <c r="O37"/>
  <c r="N37"/>
  <c r="M37"/>
  <c r="L37"/>
  <c r="K37"/>
  <c r="J37"/>
  <c r="I37"/>
  <c r="H37"/>
  <c r="G37"/>
  <c r="F37"/>
  <c r="E37"/>
  <c r="D37"/>
  <c r="S36"/>
  <c r="M36"/>
  <c r="H36"/>
  <c r="G36"/>
  <c r="S35"/>
  <c r="M35"/>
  <c r="I35"/>
  <c r="H35"/>
  <c r="G35"/>
  <c r="S34"/>
  <c r="M34"/>
  <c r="I34"/>
  <c r="H34"/>
  <c r="G34"/>
  <c r="S33"/>
  <c r="M33"/>
  <c r="I33"/>
  <c r="H33"/>
  <c r="G33"/>
  <c r="S32"/>
  <c r="M32"/>
  <c r="I32"/>
  <c r="H32"/>
  <c r="G32"/>
  <c r="S31"/>
  <c r="M31"/>
  <c r="I31"/>
  <c r="H31"/>
  <c r="G31"/>
  <c r="S30"/>
  <c r="M30"/>
  <c r="H30"/>
  <c r="G30"/>
  <c r="S29"/>
  <c r="M29"/>
  <c r="H29"/>
  <c r="G29"/>
  <c r="S28"/>
  <c r="M28"/>
  <c r="I28"/>
  <c r="H28"/>
  <c r="G28"/>
  <c r="S27"/>
  <c r="M27"/>
  <c r="I27"/>
  <c r="H27"/>
  <c r="G27"/>
  <c r="S26"/>
  <c r="M26"/>
  <c r="I26"/>
  <c r="H26"/>
  <c r="G26"/>
  <c r="S25"/>
  <c r="M25"/>
  <c r="H25"/>
  <c r="G25"/>
  <c r="S24"/>
  <c r="M24"/>
  <c r="I24"/>
  <c r="H24"/>
  <c r="G24"/>
  <c r="S23"/>
  <c r="M23"/>
  <c r="I23"/>
  <c r="H23"/>
  <c r="G23"/>
  <c r="S22"/>
  <c r="M22"/>
  <c r="H22"/>
  <c r="G22"/>
  <c r="T21"/>
  <c r="S21"/>
  <c r="R21"/>
  <c r="O21"/>
  <c r="N21"/>
  <c r="M21"/>
  <c r="L21"/>
  <c r="K21"/>
  <c r="J21"/>
  <c r="I21"/>
  <c r="H21"/>
  <c r="G21"/>
  <c r="F21"/>
  <c r="E21"/>
  <c r="D21"/>
  <c r="S19"/>
  <c r="M19"/>
  <c r="I19"/>
  <c r="H19"/>
  <c r="G19"/>
  <c r="S18"/>
  <c r="M18"/>
  <c r="I18"/>
  <c r="H18"/>
  <c r="G18"/>
  <c r="S17"/>
  <c r="M17"/>
  <c r="H17"/>
  <c r="G17"/>
  <c r="S16"/>
  <c r="M16"/>
  <c r="H16"/>
  <c r="G16"/>
  <c r="S15"/>
  <c r="M15"/>
  <c r="H15"/>
  <c r="G15"/>
  <c r="S14"/>
  <c r="M14"/>
  <c r="I14"/>
  <c r="H14"/>
  <c r="G14"/>
  <c r="S13"/>
  <c r="M13"/>
  <c r="I13"/>
  <c r="H13"/>
  <c r="G13"/>
  <c r="S12"/>
  <c r="M12"/>
  <c r="I12"/>
  <c r="H12"/>
  <c r="G12"/>
  <c r="S11"/>
  <c r="M11"/>
  <c r="I11"/>
  <c r="H11"/>
  <c r="G11"/>
  <c r="S10"/>
  <c r="M10"/>
  <c r="I10"/>
  <c r="H10"/>
  <c r="G10"/>
  <c r="S9"/>
  <c r="M9"/>
  <c r="I9"/>
  <c r="H9"/>
  <c r="G9"/>
  <c r="S8"/>
  <c r="M8"/>
  <c r="I8"/>
  <c r="H8"/>
  <c r="G8"/>
  <c r="S7"/>
  <c r="M7"/>
  <c r="I7"/>
  <c r="H7"/>
  <c r="G7"/>
  <c r="S6"/>
  <c r="M6"/>
  <c r="I6"/>
  <c r="H6"/>
  <c r="G6"/>
  <c r="S5"/>
  <c r="M5"/>
  <c r="H5"/>
  <c r="G5"/>
  <c r="S4"/>
  <c r="M4"/>
  <c r="I4"/>
  <c r="H4"/>
  <c r="G4"/>
  <c r="S3"/>
  <c r="M3"/>
  <c r="I3"/>
  <c r="H3"/>
  <c r="G3"/>
  <c r="CL106" i="3"/>
  <c r="CK106"/>
  <c r="CH106"/>
  <c r="CL105"/>
  <c r="CK105"/>
  <c r="CI105"/>
  <c r="CH105"/>
  <c r="CG105"/>
  <c r="BO105"/>
  <c r="AS105"/>
  <c r="AO105"/>
  <c r="AN105"/>
  <c r="AM105"/>
  <c r="AF105"/>
  <c r="AE105"/>
  <c r="X105"/>
  <c r="S105"/>
  <c r="M105"/>
  <c r="H105"/>
  <c r="G105"/>
  <c r="CL104"/>
  <c r="CK104"/>
  <c r="CI104"/>
  <c r="CH104"/>
  <c r="CG104"/>
  <c r="BO104"/>
  <c r="AS104"/>
  <c r="AO104"/>
  <c r="AN104"/>
  <c r="AM104"/>
  <c r="AF104"/>
  <c r="AE104"/>
  <c r="X104"/>
  <c r="S104"/>
  <c r="M104"/>
  <c r="H104"/>
  <c r="G104"/>
  <c r="CL103"/>
  <c r="CK103"/>
  <c r="CJ103"/>
  <c r="CI103"/>
  <c r="CH103"/>
  <c r="CG103"/>
  <c r="CF103"/>
  <c r="CC103"/>
  <c r="CB103"/>
  <c r="CA103"/>
  <c r="BZ103"/>
  <c r="BU103"/>
  <c r="BT103"/>
  <c r="BS103"/>
  <c r="BR103"/>
  <c r="BQ103"/>
  <c r="BP103"/>
  <c r="BO103"/>
  <c r="BN103"/>
  <c r="BM103"/>
  <c r="BL103"/>
  <c r="BK103"/>
  <c r="BJ103"/>
  <c r="BI103"/>
  <c r="BH103"/>
  <c r="BF103"/>
  <c r="BE103"/>
  <c r="BD103"/>
  <c r="BC103"/>
  <c r="BB103"/>
  <c r="BA103"/>
  <c r="AZ103"/>
  <c r="AY103"/>
  <c r="AX103"/>
  <c r="AW103"/>
  <c r="AV103"/>
  <c r="AU103"/>
  <c r="AT103"/>
  <c r="AS103"/>
  <c r="AR103"/>
  <c r="AQ103"/>
  <c r="AP103"/>
  <c r="AO103"/>
  <c r="AN103"/>
  <c r="AM103"/>
  <c r="AL103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L102"/>
  <c r="CK102"/>
  <c r="CI102"/>
  <c r="CH102"/>
  <c r="BO102"/>
  <c r="BA102"/>
  <c r="AW102"/>
  <c r="AS102"/>
  <c r="AN102"/>
  <c r="AM102"/>
  <c r="AF102"/>
  <c r="AE102"/>
  <c r="X102"/>
  <c r="S102"/>
  <c r="M102"/>
  <c r="I102"/>
  <c r="H102"/>
  <c r="G102"/>
  <c r="CL101"/>
  <c r="CK101"/>
  <c r="CI101"/>
  <c r="CH101"/>
  <c r="AW101"/>
  <c r="AS101"/>
  <c r="AO101"/>
  <c r="AN101"/>
  <c r="AM101"/>
  <c r="AF101"/>
  <c r="AE101"/>
  <c r="X101"/>
  <c r="S101"/>
  <c r="M101"/>
  <c r="I101"/>
  <c r="H101"/>
  <c r="G101"/>
  <c r="CL100"/>
  <c r="CK100"/>
  <c r="CI100"/>
  <c r="CH100"/>
  <c r="BO100"/>
  <c r="BA100"/>
  <c r="AW100"/>
  <c r="AS100"/>
  <c r="AN100"/>
  <c r="AM100"/>
  <c r="AF100"/>
  <c r="AE100"/>
  <c r="X100"/>
  <c r="S100"/>
  <c r="M100"/>
  <c r="I100"/>
  <c r="H100"/>
  <c r="G100"/>
  <c r="CL99"/>
  <c r="CK99"/>
  <c r="CI99"/>
  <c r="CH99"/>
  <c r="BO99"/>
  <c r="AW99"/>
  <c r="AS99"/>
  <c r="AO99"/>
  <c r="AN99"/>
  <c r="AM99"/>
  <c r="AF99"/>
  <c r="AE99"/>
  <c r="X99"/>
  <c r="S99"/>
  <c r="M99"/>
  <c r="I99"/>
  <c r="H99"/>
  <c r="G99"/>
  <c r="CL98"/>
  <c r="CK98"/>
  <c r="CI98"/>
  <c r="CH98"/>
  <c r="BO98"/>
  <c r="BA98"/>
  <c r="AW98"/>
  <c r="AS98"/>
  <c r="AO98"/>
  <c r="AN98"/>
  <c r="AM98"/>
  <c r="AF98"/>
  <c r="AE98"/>
  <c r="X98"/>
  <c r="S98"/>
  <c r="M98"/>
  <c r="I98"/>
  <c r="H98"/>
  <c r="G98"/>
  <c r="CL97"/>
  <c r="CK97"/>
  <c r="CI97"/>
  <c r="CH97"/>
  <c r="CG97"/>
  <c r="BO97"/>
  <c r="BA97"/>
  <c r="AW97"/>
  <c r="AS97"/>
  <c r="AN97"/>
  <c r="AM97"/>
  <c r="AF97"/>
  <c r="AE97"/>
  <c r="X97"/>
  <c r="S97"/>
  <c r="M97"/>
  <c r="I97"/>
  <c r="H97"/>
  <c r="G97"/>
  <c r="CL96"/>
  <c r="CK96"/>
  <c r="CI96"/>
  <c r="CH96"/>
  <c r="BO96"/>
  <c r="BA96"/>
  <c r="AW96"/>
  <c r="AS96"/>
  <c r="AO96"/>
  <c r="AN96"/>
  <c r="AM96"/>
  <c r="AF96"/>
  <c r="AE96"/>
  <c r="X96"/>
  <c r="S96"/>
  <c r="M96"/>
  <c r="I96"/>
  <c r="H96"/>
  <c r="G96"/>
  <c r="CL95"/>
  <c r="CK95"/>
  <c r="CI95"/>
  <c r="CH95"/>
  <c r="BO95"/>
  <c r="AW95"/>
  <c r="AS95"/>
  <c r="AN95"/>
  <c r="AM95"/>
  <c r="AF95"/>
  <c r="AE95"/>
  <c r="X95"/>
  <c r="S95"/>
  <c r="M95"/>
  <c r="H95"/>
  <c r="G95"/>
  <c r="CL94"/>
  <c r="CK94"/>
  <c r="CI94"/>
  <c r="CH94"/>
  <c r="BO94"/>
  <c r="AW94"/>
  <c r="AS94"/>
  <c r="AN94"/>
  <c r="AM94"/>
  <c r="AF94"/>
  <c r="AE94"/>
  <c r="X94"/>
  <c r="S94"/>
  <c r="M94"/>
  <c r="I94"/>
  <c r="H94"/>
  <c r="G94"/>
  <c r="CL93"/>
  <c r="CK93"/>
  <c r="CI93"/>
  <c r="CH93"/>
  <c r="BO93"/>
  <c r="AW93"/>
  <c r="AS93"/>
  <c r="AO93"/>
  <c r="AN93"/>
  <c r="AM93"/>
  <c r="AF93"/>
  <c r="AE93"/>
  <c r="X93"/>
  <c r="S93"/>
  <c r="M93"/>
  <c r="H93"/>
  <c r="G93"/>
  <c r="CL92"/>
  <c r="CK92"/>
  <c r="CI92"/>
  <c r="CH92"/>
  <c r="AW92"/>
  <c r="AS92"/>
  <c r="AO92"/>
  <c r="AN92"/>
  <c r="AM92"/>
  <c r="AF92"/>
  <c r="AE92"/>
  <c r="X92"/>
  <c r="S92"/>
  <c r="M92"/>
  <c r="I92"/>
  <c r="H92"/>
  <c r="G92"/>
  <c r="CL91"/>
  <c r="CK91"/>
  <c r="CI91"/>
  <c r="CH91"/>
  <c r="CG91"/>
  <c r="BO91"/>
  <c r="AW91"/>
  <c r="AS91"/>
  <c r="AN91"/>
  <c r="AM91"/>
  <c r="AF91"/>
  <c r="AE91"/>
  <c r="X91"/>
  <c r="S91"/>
  <c r="M91"/>
  <c r="I91"/>
  <c r="H91"/>
  <c r="G91"/>
  <c r="CL90"/>
  <c r="CK90"/>
  <c r="CI90"/>
  <c r="CH90"/>
  <c r="BO90"/>
  <c r="AW90"/>
  <c r="AS90"/>
  <c r="AN90"/>
  <c r="AM90"/>
  <c r="AF90"/>
  <c r="AE90"/>
  <c r="X90"/>
  <c r="S90"/>
  <c r="M90"/>
  <c r="H90"/>
  <c r="G90"/>
  <c r="CL89"/>
  <c r="CK89"/>
  <c r="CI89"/>
  <c r="CH89"/>
  <c r="BO89"/>
  <c r="AW89"/>
  <c r="AS89"/>
  <c r="AN89"/>
  <c r="AM89"/>
  <c r="AF89"/>
  <c r="AE89"/>
  <c r="X89"/>
  <c r="S89"/>
  <c r="M89"/>
  <c r="I89"/>
  <c r="H89"/>
  <c r="G89"/>
  <c r="CL88"/>
  <c r="CK88"/>
  <c r="CJ88"/>
  <c r="CI88"/>
  <c r="CH88"/>
  <c r="CG88"/>
  <c r="CF88"/>
  <c r="CC88"/>
  <c r="CB88"/>
  <c r="CA88"/>
  <c r="BZ88"/>
  <c r="BU88"/>
  <c r="BT88"/>
  <c r="BS88"/>
  <c r="BR88"/>
  <c r="BQ88"/>
  <c r="BP88"/>
  <c r="BO88"/>
  <c r="BN88"/>
  <c r="BM88"/>
  <c r="BL88"/>
  <c r="BK88"/>
  <c r="BJ88"/>
  <c r="BI88"/>
  <c r="BH88"/>
  <c r="BF88"/>
  <c r="BE88"/>
  <c r="BD88"/>
  <c r="BC88"/>
  <c r="BB88"/>
  <c r="BA88"/>
  <c r="AZ88"/>
  <c r="AY88"/>
  <c r="AX88"/>
  <c r="AW88"/>
  <c r="AV88"/>
  <c r="AU88"/>
  <c r="AT88"/>
  <c r="AS88"/>
  <c r="AR88"/>
  <c r="AQ88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L87"/>
  <c r="CK87"/>
  <c r="CI87"/>
  <c r="CH87"/>
  <c r="BO87"/>
  <c r="BA87"/>
  <c r="AW87"/>
  <c r="AS87"/>
  <c r="AN87"/>
  <c r="AM87"/>
  <c r="AF87"/>
  <c r="AE87"/>
  <c r="X87"/>
  <c r="S87"/>
  <c r="M87"/>
  <c r="I87"/>
  <c r="H87"/>
  <c r="G87"/>
  <c r="CL86"/>
  <c r="CK86"/>
  <c r="CI86"/>
  <c r="CH86"/>
  <c r="BO86"/>
  <c r="AW86"/>
  <c r="AS86"/>
  <c r="AN86"/>
  <c r="AM86"/>
  <c r="AF86"/>
  <c r="AE86"/>
  <c r="X86"/>
  <c r="S86"/>
  <c r="M86"/>
  <c r="I86"/>
  <c r="H86"/>
  <c r="G86"/>
  <c r="CL85"/>
  <c r="CK85"/>
  <c r="CI85"/>
  <c r="CH85"/>
  <c r="BO85"/>
  <c r="BA85"/>
  <c r="AW85"/>
  <c r="AS85"/>
  <c r="AN85"/>
  <c r="AM85"/>
  <c r="AF85"/>
  <c r="AE85"/>
  <c r="X85"/>
  <c r="S85"/>
  <c r="M85"/>
  <c r="H85"/>
  <c r="G85"/>
  <c r="CL84"/>
  <c r="CK84"/>
  <c r="CI84"/>
  <c r="CH84"/>
  <c r="BO84"/>
  <c r="AW84"/>
  <c r="AS84"/>
  <c r="AN84"/>
  <c r="AM84"/>
  <c r="AF84"/>
  <c r="AE84"/>
  <c r="X84"/>
  <c r="S84"/>
  <c r="M84"/>
  <c r="I84"/>
  <c r="H84"/>
  <c r="G84"/>
  <c r="CL83"/>
  <c r="CK83"/>
  <c r="CI83"/>
  <c r="CH83"/>
  <c r="BO83"/>
  <c r="AW83"/>
  <c r="AS83"/>
  <c r="AN83"/>
  <c r="AM83"/>
  <c r="AF83"/>
  <c r="AE83"/>
  <c r="X83"/>
  <c r="S83"/>
  <c r="M83"/>
  <c r="I83"/>
  <c r="H83"/>
  <c r="G83"/>
  <c r="CL82"/>
  <c r="CK82"/>
  <c r="CI82"/>
  <c r="CH82"/>
  <c r="BO82"/>
  <c r="BA82"/>
  <c r="AW82"/>
  <c r="AS82"/>
  <c r="AN82"/>
  <c r="AM82"/>
  <c r="AF82"/>
  <c r="AE82"/>
  <c r="X82"/>
  <c r="S82"/>
  <c r="M82"/>
  <c r="I82"/>
  <c r="H82"/>
  <c r="G82"/>
  <c r="CL81"/>
  <c r="CK81"/>
  <c r="CI81"/>
  <c r="CH81"/>
  <c r="BO81"/>
  <c r="BA81"/>
  <c r="AW81"/>
  <c r="AS81"/>
  <c r="AN81"/>
  <c r="AM81"/>
  <c r="AF81"/>
  <c r="AE81"/>
  <c r="X81"/>
  <c r="S81"/>
  <c r="M81"/>
  <c r="I81"/>
  <c r="H81"/>
  <c r="G81"/>
  <c r="CL80"/>
  <c r="CK80"/>
  <c r="CI80"/>
  <c r="CH80"/>
  <c r="BO80"/>
  <c r="BA80"/>
  <c r="AW80"/>
  <c r="AS80"/>
  <c r="AN80"/>
  <c r="AM80"/>
  <c r="AF80"/>
  <c r="AE80"/>
  <c r="X80"/>
  <c r="S80"/>
  <c r="M80"/>
  <c r="I80"/>
  <c r="H80"/>
  <c r="G80"/>
  <c r="CL79"/>
  <c r="CK79"/>
  <c r="CI79"/>
  <c r="CH79"/>
  <c r="CG79"/>
  <c r="BO79"/>
  <c r="BA79"/>
  <c r="AW79"/>
  <c r="AS79"/>
  <c r="AN79"/>
  <c r="AM79"/>
  <c r="AF79"/>
  <c r="AE79"/>
  <c r="X79"/>
  <c r="S79"/>
  <c r="M79"/>
  <c r="I79"/>
  <c r="H79"/>
  <c r="G79"/>
  <c r="CL78"/>
  <c r="CK78"/>
  <c r="CI78"/>
  <c r="CH78"/>
  <c r="BA78"/>
  <c r="AW78"/>
  <c r="AO78"/>
  <c r="AN78"/>
  <c r="AM78"/>
  <c r="AF78"/>
  <c r="AE78"/>
  <c r="X78"/>
  <c r="S78"/>
  <c r="M78"/>
  <c r="I78"/>
  <c r="H78"/>
  <c r="G78"/>
  <c r="CL77"/>
  <c r="CK77"/>
  <c r="CI77"/>
  <c r="CH77"/>
  <c r="CG77"/>
  <c r="BO77"/>
  <c r="AW77"/>
  <c r="AS77"/>
  <c r="AN77"/>
  <c r="AM77"/>
  <c r="AF77"/>
  <c r="AE77"/>
  <c r="X77"/>
  <c r="S77"/>
  <c r="M77"/>
  <c r="I77"/>
  <c r="H77"/>
  <c r="G77"/>
  <c r="CL76"/>
  <c r="CK76"/>
  <c r="CI76"/>
  <c r="CH76"/>
  <c r="BO76"/>
  <c r="BA76"/>
  <c r="AW76"/>
  <c r="AS76"/>
  <c r="AN76"/>
  <c r="AM76"/>
  <c r="AF76"/>
  <c r="AE76"/>
  <c r="X76"/>
  <c r="S76"/>
  <c r="M76"/>
  <c r="I76"/>
  <c r="H76"/>
  <c r="G76"/>
  <c r="CL75"/>
  <c r="CK75"/>
  <c r="CI75"/>
  <c r="CH75"/>
  <c r="AW75"/>
  <c r="AS75"/>
  <c r="AO75"/>
  <c r="AN75"/>
  <c r="AM75"/>
  <c r="AF75"/>
  <c r="AE75"/>
  <c r="X75"/>
  <c r="S75"/>
  <c r="M75"/>
  <c r="I75"/>
  <c r="H75"/>
  <c r="G75"/>
  <c r="CL74"/>
  <c r="CK74"/>
  <c r="CI74"/>
  <c r="CH74"/>
  <c r="BO74"/>
  <c r="BA74"/>
  <c r="AW74"/>
  <c r="AS74"/>
  <c r="AN74"/>
  <c r="AM74"/>
  <c r="AF74"/>
  <c r="AE74"/>
  <c r="X74"/>
  <c r="S74"/>
  <c r="M74"/>
  <c r="I74"/>
  <c r="H74"/>
  <c r="G74"/>
  <c r="CL73"/>
  <c r="CK73"/>
  <c r="CI73"/>
  <c r="CH73"/>
  <c r="BO73"/>
  <c r="AW73"/>
  <c r="AS73"/>
  <c r="AN73"/>
  <c r="AM73"/>
  <c r="AF73"/>
  <c r="AE73"/>
  <c r="X73"/>
  <c r="S73"/>
  <c r="M73"/>
  <c r="H73"/>
  <c r="G73"/>
  <c r="CL72"/>
  <c r="CK72"/>
  <c r="CJ72"/>
  <c r="CI72"/>
  <c r="CH72"/>
  <c r="CG72"/>
  <c r="CF72"/>
  <c r="CE72"/>
  <c r="CD72"/>
  <c r="CC72"/>
  <c r="CB72"/>
  <c r="CA72"/>
  <c r="BZ72"/>
  <c r="BY72"/>
  <c r="BX72"/>
  <c r="BW72"/>
  <c r="BV72"/>
  <c r="BU72"/>
  <c r="BT72"/>
  <c r="BS72"/>
  <c r="BR72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L71"/>
  <c r="CK71"/>
  <c r="CI71"/>
  <c r="CH71"/>
  <c r="BA71"/>
  <c r="AE71"/>
  <c r="CL70"/>
  <c r="CK70"/>
  <c r="CI70"/>
  <c r="CH70"/>
  <c r="CD70"/>
  <c r="BO70"/>
  <c r="AW70"/>
  <c r="AS70"/>
  <c r="AN70"/>
  <c r="AM70"/>
  <c r="AF70"/>
  <c r="AE70"/>
  <c r="X70"/>
  <c r="S70"/>
  <c r="M70"/>
  <c r="I70"/>
  <c r="H70"/>
  <c r="G70"/>
  <c r="CL69"/>
  <c r="CK69"/>
  <c r="CI69"/>
  <c r="CH69"/>
  <c r="CG69"/>
  <c r="CD69"/>
  <c r="BO69"/>
  <c r="BA69"/>
  <c r="AW69"/>
  <c r="AS69"/>
  <c r="AN69"/>
  <c r="AM69"/>
  <c r="AF69"/>
  <c r="AE69"/>
  <c r="X69"/>
  <c r="S69"/>
  <c r="M69"/>
  <c r="I69"/>
  <c r="H69"/>
  <c r="G69"/>
  <c r="CL68"/>
  <c r="CK68"/>
  <c r="CI68"/>
  <c r="CH68"/>
  <c r="CD68"/>
  <c r="BO68"/>
  <c r="AW68"/>
  <c r="AS68"/>
  <c r="AN68"/>
  <c r="AM68"/>
  <c r="AF68"/>
  <c r="AE68"/>
  <c r="X68"/>
  <c r="S68"/>
  <c r="M68"/>
  <c r="I68"/>
  <c r="H68"/>
  <c r="G68"/>
  <c r="CL67"/>
  <c r="CK67"/>
  <c r="CI67"/>
  <c r="CH67"/>
  <c r="CD67"/>
  <c r="BO67"/>
  <c r="AW67"/>
  <c r="AS67"/>
  <c r="AO67"/>
  <c r="AN67"/>
  <c r="AM67"/>
  <c r="AF67"/>
  <c r="AE67"/>
  <c r="X67"/>
  <c r="S67"/>
  <c r="M67"/>
  <c r="H67"/>
  <c r="G67"/>
  <c r="CL66"/>
  <c r="CK66"/>
  <c r="CI66"/>
  <c r="CH66"/>
  <c r="CD66"/>
  <c r="BO66"/>
  <c r="AW66"/>
  <c r="AS66"/>
  <c r="AN66"/>
  <c r="AM66"/>
  <c r="AF66"/>
  <c r="AE66"/>
  <c r="X66"/>
  <c r="S66"/>
  <c r="M66"/>
  <c r="I66"/>
  <c r="H66"/>
  <c r="G66"/>
  <c r="CL65"/>
  <c r="CK65"/>
  <c r="CI65"/>
  <c r="CH65"/>
  <c r="CG65"/>
  <c r="CD65"/>
  <c r="BO65"/>
  <c r="AW65"/>
  <c r="AS65"/>
  <c r="AN65"/>
  <c r="AM65"/>
  <c r="AF65"/>
  <c r="AE65"/>
  <c r="X65"/>
  <c r="S65"/>
  <c r="M65"/>
  <c r="H65"/>
  <c r="G65"/>
  <c r="CL64"/>
  <c r="CK64"/>
  <c r="CI64"/>
  <c r="CH64"/>
  <c r="CD64"/>
  <c r="BO64"/>
  <c r="AW64"/>
  <c r="AS64"/>
  <c r="AO64"/>
  <c r="AN64"/>
  <c r="AM64"/>
  <c r="AF64"/>
  <c r="AE64"/>
  <c r="X64"/>
  <c r="S64"/>
  <c r="M64"/>
  <c r="I64"/>
  <c r="H64"/>
  <c r="G64"/>
  <c r="CL63"/>
  <c r="CK63"/>
  <c r="CI63"/>
  <c r="CH63"/>
  <c r="CG63"/>
  <c r="CD63"/>
  <c r="BO63"/>
  <c r="BA63"/>
  <c r="AW63"/>
  <c r="AS63"/>
  <c r="AO63"/>
  <c r="AN63"/>
  <c r="AM63"/>
  <c r="AF63"/>
  <c r="AE63"/>
  <c r="X63"/>
  <c r="S63"/>
  <c r="M63"/>
  <c r="H63"/>
  <c r="G63"/>
  <c r="CL62"/>
  <c r="CK62"/>
  <c r="CI62"/>
  <c r="CH62"/>
  <c r="CD62"/>
  <c r="BO62"/>
  <c r="AW62"/>
  <c r="AS62"/>
  <c r="AN62"/>
  <c r="AM62"/>
  <c r="AF62"/>
  <c r="AE62"/>
  <c r="X62"/>
  <c r="S62"/>
  <c r="M62"/>
  <c r="H62"/>
  <c r="G62"/>
  <c r="CL61"/>
  <c r="CK61"/>
  <c r="CI61"/>
  <c r="CH61"/>
  <c r="CD61"/>
  <c r="BO61"/>
  <c r="AW61"/>
  <c r="AS61"/>
  <c r="AN61"/>
  <c r="AM61"/>
  <c r="AF61"/>
  <c r="AE61"/>
  <c r="X61"/>
  <c r="S61"/>
  <c r="M61"/>
  <c r="H61"/>
  <c r="G61"/>
  <c r="CL60"/>
  <c r="CK60"/>
  <c r="CI60"/>
  <c r="CH60"/>
  <c r="CD60"/>
  <c r="BO60"/>
  <c r="AW60"/>
  <c r="AS60"/>
  <c r="AN60"/>
  <c r="AM60"/>
  <c r="AF60"/>
  <c r="AE60"/>
  <c r="X60"/>
  <c r="S60"/>
  <c r="M60"/>
  <c r="I60"/>
  <c r="H60"/>
  <c r="G60"/>
  <c r="CL59"/>
  <c r="CK59"/>
  <c r="CI59"/>
  <c r="CH59"/>
  <c r="CD59"/>
  <c r="BO59"/>
  <c r="AW59"/>
  <c r="AS59"/>
  <c r="AO59"/>
  <c r="AN59"/>
  <c r="AM59"/>
  <c r="AF59"/>
  <c r="AE59"/>
  <c r="X59"/>
  <c r="S59"/>
  <c r="M59"/>
  <c r="I59"/>
  <c r="H59"/>
  <c r="G59"/>
  <c r="CL58"/>
  <c r="CK58"/>
  <c r="CI58"/>
  <c r="CH58"/>
  <c r="CD58"/>
  <c r="BO58"/>
  <c r="BA58"/>
  <c r="AW58"/>
  <c r="AS58"/>
  <c r="AN58"/>
  <c r="AM58"/>
  <c r="AF58"/>
  <c r="AE58"/>
  <c r="X58"/>
  <c r="S58"/>
  <c r="M58"/>
  <c r="I58"/>
  <c r="H58"/>
  <c r="G58"/>
  <c r="CL57"/>
  <c r="CK57"/>
  <c r="CI57"/>
  <c r="CH57"/>
  <c r="CD57"/>
  <c r="BO57"/>
  <c r="AW57"/>
  <c r="AS57"/>
  <c r="AO57"/>
  <c r="AN57"/>
  <c r="AM57"/>
  <c r="AF57"/>
  <c r="AE57"/>
  <c r="X57"/>
  <c r="S57"/>
  <c r="M57"/>
  <c r="I57"/>
  <c r="H57"/>
  <c r="G57"/>
  <c r="CL56"/>
  <c r="CK56"/>
  <c r="CI56"/>
  <c r="CH56"/>
  <c r="CG56"/>
  <c r="CD56"/>
  <c r="BO56"/>
  <c r="AW56"/>
  <c r="AS56"/>
  <c r="AN56"/>
  <c r="AM56"/>
  <c r="AF56"/>
  <c r="AE56"/>
  <c r="X56"/>
  <c r="S56"/>
  <c r="M56"/>
  <c r="I56"/>
  <c r="H56"/>
  <c r="G56"/>
  <c r="CL55"/>
  <c r="CK55"/>
  <c r="CJ55"/>
  <c r="CI55"/>
  <c r="CH55"/>
  <c r="CG55"/>
  <c r="CF55"/>
  <c r="CD55"/>
  <c r="CC55"/>
  <c r="CB55"/>
  <c r="CA55"/>
  <c r="BZ55"/>
  <c r="BU55"/>
  <c r="BT55"/>
  <c r="BS55"/>
  <c r="BR55"/>
  <c r="BQ55"/>
  <c r="BP55"/>
  <c r="BO55"/>
  <c r="BN55"/>
  <c r="BM55"/>
  <c r="BL55"/>
  <c r="BK55"/>
  <c r="BJ55"/>
  <c r="BI55"/>
  <c r="BH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L54"/>
  <c r="CK54"/>
  <c r="CI54"/>
  <c r="CH54"/>
  <c r="CD54"/>
  <c r="BO54"/>
  <c r="BA54"/>
  <c r="AW54"/>
  <c r="AS54"/>
  <c r="AN54"/>
  <c r="AM54"/>
  <c r="AF54"/>
  <c r="AE54"/>
  <c r="X54"/>
  <c r="S54"/>
  <c r="M54"/>
  <c r="H54"/>
  <c r="G54"/>
  <c r="CL53"/>
  <c r="CK53"/>
  <c r="CI53"/>
  <c r="CH53"/>
  <c r="CD53"/>
  <c r="BO53"/>
  <c r="AW53"/>
  <c r="AS53"/>
  <c r="AN53"/>
  <c r="AM53"/>
  <c r="AF53"/>
  <c r="AE53"/>
  <c r="X53"/>
  <c r="S53"/>
  <c r="M53"/>
  <c r="I53"/>
  <c r="H53"/>
  <c r="G53"/>
  <c r="CL52"/>
  <c r="CK52"/>
  <c r="CI52"/>
  <c r="CH52"/>
  <c r="CD52"/>
  <c r="BO52"/>
  <c r="BA52"/>
  <c r="AW52"/>
  <c r="AS52"/>
  <c r="AN52"/>
  <c r="AM52"/>
  <c r="AF52"/>
  <c r="AE52"/>
  <c r="X52"/>
  <c r="S52"/>
  <c r="M52"/>
  <c r="H52"/>
  <c r="G52"/>
  <c r="CL51"/>
  <c r="CK51"/>
  <c r="CI51"/>
  <c r="CH51"/>
  <c r="CD51"/>
  <c r="BO51"/>
  <c r="BA51"/>
  <c r="AW51"/>
  <c r="AS51"/>
  <c r="AN51"/>
  <c r="AM51"/>
  <c r="AF51"/>
  <c r="AE51"/>
  <c r="X51"/>
  <c r="S51"/>
  <c r="M51"/>
  <c r="I51"/>
  <c r="H51"/>
  <c r="G51"/>
  <c r="CL50"/>
  <c r="CK50"/>
  <c r="CI50"/>
  <c r="CH50"/>
  <c r="CD50"/>
  <c r="BO50"/>
  <c r="AW50"/>
  <c r="AS50"/>
  <c r="AN50"/>
  <c r="AM50"/>
  <c r="AF50"/>
  <c r="AE50"/>
  <c r="X50"/>
  <c r="S50"/>
  <c r="M50"/>
  <c r="H50"/>
  <c r="G50"/>
  <c r="CL49"/>
  <c r="CK49"/>
  <c r="CI49"/>
  <c r="CH49"/>
  <c r="CD49"/>
  <c r="BO49"/>
  <c r="BA49"/>
  <c r="AW49"/>
  <c r="AS49"/>
  <c r="AN49"/>
  <c r="AM49"/>
  <c r="AF49"/>
  <c r="AE49"/>
  <c r="X49"/>
  <c r="S49"/>
  <c r="M49"/>
  <c r="I49"/>
  <c r="H49"/>
  <c r="G49"/>
  <c r="CL48"/>
  <c r="CK48"/>
  <c r="CI48"/>
  <c r="CH48"/>
  <c r="CD48"/>
  <c r="BA48"/>
  <c r="AW48"/>
  <c r="AS48"/>
  <c r="AO48"/>
  <c r="AN48"/>
  <c r="AM48"/>
  <c r="AF48"/>
  <c r="AE48"/>
  <c r="X48"/>
  <c r="S48"/>
  <c r="M48"/>
  <c r="I48"/>
  <c r="H48"/>
  <c r="G48"/>
  <c r="CL47"/>
  <c r="CK47"/>
  <c r="CI47"/>
  <c r="CH47"/>
  <c r="CD47"/>
  <c r="BO47"/>
  <c r="BA47"/>
  <c r="AW47"/>
  <c r="AS47"/>
  <c r="AN47"/>
  <c r="AM47"/>
  <c r="AF47"/>
  <c r="AE47"/>
  <c r="X47"/>
  <c r="S47"/>
  <c r="M47"/>
  <c r="I47"/>
  <c r="H47"/>
  <c r="G47"/>
  <c r="CL46"/>
  <c r="CK46"/>
  <c r="CI46"/>
  <c r="CH46"/>
  <c r="CD46"/>
  <c r="BO46"/>
  <c r="AW46"/>
  <c r="AS46"/>
  <c r="AN46"/>
  <c r="AM46"/>
  <c r="AF46"/>
  <c r="AE46"/>
  <c r="X46"/>
  <c r="S46"/>
  <c r="M46"/>
  <c r="I46"/>
  <c r="H46"/>
  <c r="G46"/>
  <c r="CL45"/>
  <c r="CK45"/>
  <c r="CI45"/>
  <c r="CH45"/>
  <c r="CD45"/>
  <c r="BO45"/>
  <c r="AW45"/>
  <c r="AS45"/>
  <c r="AN45"/>
  <c r="AM45"/>
  <c r="AF45"/>
  <c r="AE45"/>
  <c r="X45"/>
  <c r="S45"/>
  <c r="M45"/>
  <c r="I45"/>
  <c r="H45"/>
  <c r="G45"/>
  <c r="CL44"/>
  <c r="CK44"/>
  <c r="CI44"/>
  <c r="CH44"/>
  <c r="CD44"/>
  <c r="BO44"/>
  <c r="AW44"/>
  <c r="AS44"/>
  <c r="AN44"/>
  <c r="AM44"/>
  <c r="AF44"/>
  <c r="AE44"/>
  <c r="X44"/>
  <c r="S44"/>
  <c r="M44"/>
  <c r="I44"/>
  <c r="H44"/>
  <c r="G44"/>
  <c r="CL43"/>
  <c r="CK43"/>
  <c r="CI43"/>
  <c r="CH43"/>
  <c r="CG43"/>
  <c r="CD43"/>
  <c r="BO43"/>
  <c r="BA43"/>
  <c r="AW43"/>
  <c r="AS43"/>
  <c r="AN43"/>
  <c r="AM43"/>
  <c r="AF43"/>
  <c r="AE43"/>
  <c r="X43"/>
  <c r="S43"/>
  <c r="M43"/>
  <c r="I43"/>
  <c r="H43"/>
  <c r="G43"/>
  <c r="CL42"/>
  <c r="CK42"/>
  <c r="CI42"/>
  <c r="CH42"/>
  <c r="CG42"/>
  <c r="CD42"/>
  <c r="BO42"/>
  <c r="AW42"/>
  <c r="AS42"/>
  <c r="AO42"/>
  <c r="AN42"/>
  <c r="AM42"/>
  <c r="AF42"/>
  <c r="AE42"/>
  <c r="X42"/>
  <c r="S42"/>
  <c r="M42"/>
  <c r="I42"/>
  <c r="H42"/>
  <c r="G42"/>
  <c r="CL41"/>
  <c r="CK41"/>
  <c r="CI41"/>
  <c r="CH41"/>
  <c r="CD41"/>
  <c r="BO41"/>
  <c r="BA41"/>
  <c r="AW41"/>
  <c r="AN41"/>
  <c r="AM41"/>
  <c r="AF41"/>
  <c r="AE41"/>
  <c r="X41"/>
  <c r="S41"/>
  <c r="M41"/>
  <c r="I41"/>
  <c r="H41"/>
  <c r="G41"/>
  <c r="CL40"/>
  <c r="CK40"/>
  <c r="CI40"/>
  <c r="CH40"/>
  <c r="CG40"/>
  <c r="CD40"/>
  <c r="BO40"/>
  <c r="AW40"/>
  <c r="AS40"/>
  <c r="AN40"/>
  <c r="AM40"/>
  <c r="AF40"/>
  <c r="AE40"/>
  <c r="X40"/>
  <c r="S40"/>
  <c r="M40"/>
  <c r="H40"/>
  <c r="G40"/>
  <c r="CL39"/>
  <c r="CK39"/>
  <c r="CI39"/>
  <c r="CH39"/>
  <c r="CD39"/>
  <c r="BO39"/>
  <c r="AW39"/>
  <c r="AS39"/>
  <c r="AN39"/>
  <c r="AM39"/>
  <c r="AF39"/>
  <c r="AE39"/>
  <c r="X39"/>
  <c r="S39"/>
  <c r="M39"/>
  <c r="I39"/>
  <c r="H39"/>
  <c r="G39"/>
  <c r="CL38"/>
  <c r="CK38"/>
  <c r="CI38"/>
  <c r="CH38"/>
  <c r="CD38"/>
  <c r="BO38"/>
  <c r="AW38"/>
  <c r="AS38"/>
  <c r="AN38"/>
  <c r="AM38"/>
  <c r="AF38"/>
  <c r="AE38"/>
  <c r="X38"/>
  <c r="S38"/>
  <c r="M38"/>
  <c r="I38"/>
  <c r="H38"/>
  <c r="G38"/>
  <c r="CL37"/>
  <c r="CK37"/>
  <c r="CJ37"/>
  <c r="CI37"/>
  <c r="CH37"/>
  <c r="CG37"/>
  <c r="CF37"/>
  <c r="CD37"/>
  <c r="CC37"/>
  <c r="CB37"/>
  <c r="CA37"/>
  <c r="BZ37"/>
  <c r="BU37"/>
  <c r="BT37"/>
  <c r="BS37"/>
  <c r="BR37"/>
  <c r="BQ37"/>
  <c r="BP37"/>
  <c r="BO37"/>
  <c r="BN37"/>
  <c r="BM37"/>
  <c r="BL37"/>
  <c r="BK37"/>
  <c r="BJ37"/>
  <c r="BI37"/>
  <c r="BH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O37"/>
  <c r="N37"/>
  <c r="M37"/>
  <c r="L37"/>
  <c r="K37"/>
  <c r="J37"/>
  <c r="I37"/>
  <c r="H37"/>
  <c r="G37"/>
  <c r="F37"/>
  <c r="E37"/>
  <c r="D37"/>
  <c r="CL36"/>
  <c r="CK36"/>
  <c r="CI36"/>
  <c r="CH36"/>
  <c r="CD36"/>
  <c r="BO36"/>
  <c r="BA36"/>
  <c r="AW36"/>
  <c r="AS36"/>
  <c r="AN36"/>
  <c r="AM36"/>
  <c r="AF36"/>
  <c r="AE36"/>
  <c r="X36"/>
  <c r="S36"/>
  <c r="M36"/>
  <c r="H36"/>
  <c r="G36"/>
  <c r="CL35"/>
  <c r="CK35"/>
  <c r="CI35"/>
  <c r="CH35"/>
  <c r="CG35"/>
  <c r="CD35"/>
  <c r="BO35"/>
  <c r="BA35"/>
  <c r="AW35"/>
  <c r="AS35"/>
  <c r="AO35"/>
  <c r="AN35"/>
  <c r="AM35"/>
  <c r="AF35"/>
  <c r="AE35"/>
  <c r="X35"/>
  <c r="S35"/>
  <c r="M35"/>
  <c r="I35"/>
  <c r="H35"/>
  <c r="G35"/>
  <c r="CL34"/>
  <c r="CK34"/>
  <c r="CI34"/>
  <c r="CH34"/>
  <c r="CD34"/>
  <c r="BO34"/>
  <c r="AW34"/>
  <c r="AS34"/>
  <c r="AN34"/>
  <c r="AM34"/>
  <c r="AF34"/>
  <c r="AE34"/>
  <c r="X34"/>
  <c r="S34"/>
  <c r="M34"/>
  <c r="I34"/>
  <c r="H34"/>
  <c r="G34"/>
  <c r="CL33"/>
  <c r="CK33"/>
  <c r="CI33"/>
  <c r="CH33"/>
  <c r="CD33"/>
  <c r="BO33"/>
  <c r="BA33"/>
  <c r="AW33"/>
  <c r="AS33"/>
  <c r="AO33"/>
  <c r="AN33"/>
  <c r="AM33"/>
  <c r="AF33"/>
  <c r="AE33"/>
  <c r="X33"/>
  <c r="S33"/>
  <c r="M33"/>
  <c r="I33"/>
  <c r="H33"/>
  <c r="G33"/>
  <c r="CL32"/>
  <c r="CK32"/>
  <c r="CI32"/>
  <c r="CH32"/>
  <c r="CD32"/>
  <c r="BO32"/>
  <c r="AW32"/>
  <c r="AS32"/>
  <c r="AN32"/>
  <c r="AM32"/>
  <c r="AF32"/>
  <c r="AE32"/>
  <c r="X32"/>
  <c r="S32"/>
  <c r="M32"/>
  <c r="I32"/>
  <c r="H32"/>
  <c r="G32"/>
  <c r="CL31"/>
  <c r="CK31"/>
  <c r="CI31"/>
  <c r="CH31"/>
  <c r="CD31"/>
  <c r="BO31"/>
  <c r="AW31"/>
  <c r="AS31"/>
  <c r="AO31"/>
  <c r="AN31"/>
  <c r="AM31"/>
  <c r="AF31"/>
  <c r="AE31"/>
  <c r="X31"/>
  <c r="S31"/>
  <c r="M31"/>
  <c r="I31"/>
  <c r="H31"/>
  <c r="G31"/>
  <c r="CL30"/>
  <c r="CK30"/>
  <c r="CI30"/>
  <c r="CH30"/>
  <c r="CD30"/>
  <c r="BO30"/>
  <c r="AW30"/>
  <c r="AS30"/>
  <c r="AO30"/>
  <c r="AN30"/>
  <c r="AM30"/>
  <c r="AF30"/>
  <c r="AE30"/>
  <c r="X30"/>
  <c r="S30"/>
  <c r="M30"/>
  <c r="H30"/>
  <c r="G30"/>
  <c r="CL29"/>
  <c r="CK29"/>
  <c r="CI29"/>
  <c r="CH29"/>
  <c r="CD29"/>
  <c r="BO29"/>
  <c r="AW29"/>
  <c r="AS29"/>
  <c r="AO29"/>
  <c r="AN29"/>
  <c r="AM29"/>
  <c r="AF29"/>
  <c r="AE29"/>
  <c r="X29"/>
  <c r="S29"/>
  <c r="M29"/>
  <c r="H29"/>
  <c r="G29"/>
  <c r="CL28"/>
  <c r="CK28"/>
  <c r="CI28"/>
  <c r="CH28"/>
  <c r="CD28"/>
  <c r="BO28"/>
  <c r="AW28"/>
  <c r="AS28"/>
  <c r="AN28"/>
  <c r="AM28"/>
  <c r="AF28"/>
  <c r="AE28"/>
  <c r="X28"/>
  <c r="S28"/>
  <c r="M28"/>
  <c r="I28"/>
  <c r="H28"/>
  <c r="G28"/>
  <c r="CL27"/>
  <c r="CK27"/>
  <c r="CI27"/>
  <c r="CH27"/>
  <c r="CD27"/>
  <c r="BO27"/>
  <c r="AW27"/>
  <c r="AS27"/>
  <c r="AO27"/>
  <c r="AN27"/>
  <c r="AM27"/>
  <c r="AF27"/>
  <c r="AE27"/>
  <c r="X27"/>
  <c r="S27"/>
  <c r="M27"/>
  <c r="I27"/>
  <c r="H27"/>
  <c r="G27"/>
  <c r="CL26"/>
  <c r="CK26"/>
  <c r="CI26"/>
  <c r="CH26"/>
  <c r="CG26"/>
  <c r="CD26"/>
  <c r="BO26"/>
  <c r="AW26"/>
  <c r="AS26"/>
  <c r="AO26"/>
  <c r="AN26"/>
  <c r="AM26"/>
  <c r="AF26"/>
  <c r="AE26"/>
  <c r="X26"/>
  <c r="S26"/>
  <c r="M26"/>
  <c r="I26"/>
  <c r="H26"/>
  <c r="G26"/>
  <c r="CL25"/>
  <c r="CK25"/>
  <c r="CI25"/>
  <c r="CH25"/>
  <c r="CG25"/>
  <c r="CD25"/>
  <c r="BO25"/>
  <c r="BA25"/>
  <c r="AW25"/>
  <c r="AS25"/>
  <c r="AO25"/>
  <c r="AN25"/>
  <c r="AM25"/>
  <c r="AF25"/>
  <c r="AE25"/>
  <c r="X25"/>
  <c r="S25"/>
  <c r="M25"/>
  <c r="H25"/>
  <c r="G25"/>
  <c r="CL24"/>
  <c r="CK24"/>
  <c r="CI24"/>
  <c r="CH24"/>
  <c r="CD24"/>
  <c r="BO24"/>
  <c r="AW24"/>
  <c r="AS24"/>
  <c r="AN24"/>
  <c r="AM24"/>
  <c r="AF24"/>
  <c r="AE24"/>
  <c r="X24"/>
  <c r="S24"/>
  <c r="M24"/>
  <c r="I24"/>
  <c r="H24"/>
  <c r="G24"/>
  <c r="CL23"/>
  <c r="CK23"/>
  <c r="CI23"/>
  <c r="CH23"/>
  <c r="CG23"/>
  <c r="CD23"/>
  <c r="BO23"/>
  <c r="AW23"/>
  <c r="AS23"/>
  <c r="AN23"/>
  <c r="AM23"/>
  <c r="AF23"/>
  <c r="AE23"/>
  <c r="X23"/>
  <c r="S23"/>
  <c r="M23"/>
  <c r="I23"/>
  <c r="H23"/>
  <c r="G23"/>
  <c r="CL22"/>
  <c r="CK22"/>
  <c r="CI22"/>
  <c r="CH22"/>
  <c r="CG22"/>
  <c r="CD22"/>
  <c r="BO22"/>
  <c r="AW22"/>
  <c r="AS22"/>
  <c r="AN22"/>
  <c r="AM22"/>
  <c r="AF22"/>
  <c r="AE22"/>
  <c r="X22"/>
  <c r="S22"/>
  <c r="M22"/>
  <c r="H22"/>
  <c r="G22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O21"/>
  <c r="N21"/>
  <c r="M21"/>
  <c r="L21"/>
  <c r="K21"/>
  <c r="J21"/>
  <c r="I21"/>
  <c r="H21"/>
  <c r="G21"/>
  <c r="F21"/>
  <c r="E21"/>
  <c r="D21"/>
  <c r="CL20"/>
  <c r="CK20"/>
  <c r="CI20"/>
  <c r="CH20"/>
  <c r="BA20"/>
  <c r="AM20"/>
  <c r="CL19"/>
  <c r="CK19"/>
  <c r="CI19"/>
  <c r="CH19"/>
  <c r="CD19"/>
  <c r="BO19"/>
  <c r="AW19"/>
  <c r="AS19"/>
  <c r="AN19"/>
  <c r="AM19"/>
  <c r="AF19"/>
  <c r="AE19"/>
  <c r="X19"/>
  <c r="S19"/>
  <c r="M19"/>
  <c r="I19"/>
  <c r="H19"/>
  <c r="G19"/>
  <c r="CL18"/>
  <c r="CK18"/>
  <c r="CI18"/>
  <c r="CH18"/>
  <c r="CD18"/>
  <c r="BO18"/>
  <c r="AW18"/>
  <c r="AS18"/>
  <c r="AO18"/>
  <c r="AN18"/>
  <c r="AM18"/>
  <c r="AF18"/>
  <c r="AE18"/>
  <c r="X18"/>
  <c r="S18"/>
  <c r="M18"/>
  <c r="I18"/>
  <c r="H18"/>
  <c r="G18"/>
  <c r="CL17"/>
  <c r="CK17"/>
  <c r="CI17"/>
  <c r="CH17"/>
  <c r="CD17"/>
  <c r="BO17"/>
  <c r="AW17"/>
  <c r="AS17"/>
  <c r="AN17"/>
  <c r="AM17"/>
  <c r="AF17"/>
  <c r="AE17"/>
  <c r="X17"/>
  <c r="S17"/>
  <c r="M17"/>
  <c r="H17"/>
  <c r="G17"/>
  <c r="CL16"/>
  <c r="CK16"/>
  <c r="CI16"/>
  <c r="CH16"/>
  <c r="CD16"/>
  <c r="BO16"/>
  <c r="AW16"/>
  <c r="AS16"/>
  <c r="AO16"/>
  <c r="AN16"/>
  <c r="AM16"/>
  <c r="AF16"/>
  <c r="AE16"/>
  <c r="X16"/>
  <c r="S16"/>
  <c r="M16"/>
  <c r="H16"/>
  <c r="G16"/>
  <c r="CL15"/>
  <c r="CK15"/>
  <c r="CI15"/>
  <c r="CH15"/>
  <c r="CD15"/>
  <c r="BO15"/>
  <c r="AW15"/>
  <c r="AS15"/>
  <c r="AN15"/>
  <c r="AM15"/>
  <c r="AF15"/>
  <c r="AE15"/>
  <c r="X15"/>
  <c r="S15"/>
  <c r="M15"/>
  <c r="H15"/>
  <c r="G15"/>
  <c r="CL14"/>
  <c r="CK14"/>
  <c r="CI14"/>
  <c r="CH14"/>
  <c r="CD14"/>
  <c r="BO14"/>
  <c r="AW14"/>
  <c r="AS14"/>
  <c r="AN14"/>
  <c r="AM14"/>
  <c r="AF14"/>
  <c r="AE14"/>
  <c r="X14"/>
  <c r="S14"/>
  <c r="M14"/>
  <c r="I14"/>
  <c r="H14"/>
  <c r="G14"/>
  <c r="CL13"/>
  <c r="CK13"/>
  <c r="CI13"/>
  <c r="CH13"/>
  <c r="CD13"/>
  <c r="BO13"/>
  <c r="AW13"/>
  <c r="AS13"/>
  <c r="AN13"/>
  <c r="AM13"/>
  <c r="AF13"/>
  <c r="AE13"/>
  <c r="X13"/>
  <c r="S13"/>
  <c r="M13"/>
  <c r="I13"/>
  <c r="H13"/>
  <c r="G13"/>
  <c r="CL12"/>
  <c r="CK12"/>
  <c r="CI12"/>
  <c r="CH12"/>
  <c r="CD12"/>
  <c r="BO12"/>
  <c r="AW12"/>
  <c r="AS12"/>
  <c r="AN12"/>
  <c r="AM12"/>
  <c r="AF12"/>
  <c r="AE12"/>
  <c r="X12"/>
  <c r="S12"/>
  <c r="M12"/>
  <c r="I12"/>
  <c r="H12"/>
  <c r="G12"/>
  <c r="CL11"/>
  <c r="CK11"/>
  <c r="CI11"/>
  <c r="CH11"/>
  <c r="CG11"/>
  <c r="CD11"/>
  <c r="BO11"/>
  <c r="AW11"/>
  <c r="AS11"/>
  <c r="AN11"/>
  <c r="AM11"/>
  <c r="AF11"/>
  <c r="AE11"/>
  <c r="X11"/>
  <c r="S11"/>
  <c r="M11"/>
  <c r="I11"/>
  <c r="H11"/>
  <c r="G11"/>
  <c r="CL10"/>
  <c r="CK10"/>
  <c r="CI10"/>
  <c r="CH10"/>
  <c r="CD10"/>
  <c r="AW10"/>
  <c r="AS10"/>
  <c r="AO10"/>
  <c r="AN10"/>
  <c r="AM10"/>
  <c r="AF10"/>
  <c r="AE10"/>
  <c r="X10"/>
  <c r="S10"/>
  <c r="M10"/>
  <c r="I10"/>
  <c r="H10"/>
  <c r="G10"/>
  <c r="CL9"/>
  <c r="CK9"/>
  <c r="CI9"/>
  <c r="CH9"/>
  <c r="CG9"/>
  <c r="CD9"/>
  <c r="BO9"/>
  <c r="AW9"/>
  <c r="AS9"/>
  <c r="AN9"/>
  <c r="AM9"/>
  <c r="AF9"/>
  <c r="AE9"/>
  <c r="X9"/>
  <c r="S9"/>
  <c r="M9"/>
  <c r="I9"/>
  <c r="H9"/>
  <c r="G9"/>
  <c r="CL8"/>
  <c r="CK8"/>
  <c r="CI8"/>
  <c r="CH8"/>
  <c r="CD8"/>
  <c r="AW8"/>
  <c r="AS8"/>
  <c r="AN8"/>
  <c r="AM8"/>
  <c r="AF8"/>
  <c r="AE8"/>
  <c r="X8"/>
  <c r="S8"/>
  <c r="M8"/>
  <c r="I8"/>
  <c r="H8"/>
  <c r="G8"/>
  <c r="CL7"/>
  <c r="CK7"/>
  <c r="CI7"/>
  <c r="CH7"/>
  <c r="CD7"/>
  <c r="BO7"/>
  <c r="AW7"/>
  <c r="AS7"/>
  <c r="AN7"/>
  <c r="AM7"/>
  <c r="AF7"/>
  <c r="AE7"/>
  <c r="X7"/>
  <c r="S7"/>
  <c r="M7"/>
  <c r="I7"/>
  <c r="H7"/>
  <c r="G7"/>
  <c r="CL6"/>
  <c r="CK6"/>
  <c r="CI6"/>
  <c r="CH6"/>
  <c r="CD6"/>
  <c r="BO6"/>
  <c r="AW6"/>
  <c r="AS6"/>
  <c r="AO6"/>
  <c r="AN6"/>
  <c r="AM6"/>
  <c r="AF6"/>
  <c r="AE6"/>
  <c r="X6"/>
  <c r="S6"/>
  <c r="M6"/>
  <c r="I6"/>
  <c r="H6"/>
  <c r="G6"/>
  <c r="CL5"/>
  <c r="CK5"/>
  <c r="CI5"/>
  <c r="CH5"/>
  <c r="CD5"/>
  <c r="BO5"/>
  <c r="AW5"/>
  <c r="AS5"/>
  <c r="AN5"/>
  <c r="AM5"/>
  <c r="AF5"/>
  <c r="AE5"/>
  <c r="X5"/>
  <c r="S5"/>
  <c r="M5"/>
  <c r="H5"/>
  <c r="G5"/>
  <c r="CL4"/>
  <c r="CK4"/>
  <c r="CI4"/>
  <c r="CH4"/>
  <c r="CG4"/>
  <c r="CD4"/>
  <c r="BO4"/>
  <c r="AW4"/>
  <c r="AS4"/>
  <c r="AN4"/>
  <c r="AM4"/>
  <c r="AF4"/>
  <c r="AE4"/>
  <c r="X4"/>
  <c r="S4"/>
  <c r="M4"/>
  <c r="I4"/>
  <c r="H4"/>
  <c r="G4"/>
  <c r="CL3"/>
  <c r="CK3"/>
  <c r="CI3"/>
  <c r="CH3"/>
  <c r="CD3"/>
  <c r="BO3"/>
  <c r="AW3"/>
  <c r="AS3"/>
  <c r="AO3"/>
  <c r="AN3"/>
  <c r="AM3"/>
  <c r="AF3"/>
  <c r="AE3"/>
  <c r="X3"/>
  <c r="S3"/>
  <c r="M3"/>
  <c r="I3"/>
  <c r="H3"/>
  <c r="G3"/>
</calcChain>
</file>

<file path=xl/sharedStrings.xml><?xml version="1.0" encoding="utf-8"?>
<sst xmlns="http://schemas.openxmlformats.org/spreadsheetml/2006/main" count="2147" uniqueCount="389">
  <si>
    <t>ID</t>
  </si>
  <si>
    <t>产品名称</t>
  </si>
  <si>
    <t>规格</t>
  </si>
  <si>
    <t>厂家</t>
  </si>
  <si>
    <t>零售价</t>
  </si>
  <si>
    <t>阿胶（太极天胶）</t>
  </si>
  <si>
    <t>250g</t>
  </si>
  <si>
    <t>太极天水羲皇</t>
  </si>
  <si>
    <t>补肾益寿胶囊</t>
  </si>
  <si>
    <t>0.3g*60粒</t>
  </si>
  <si>
    <t>太极涪陵药厂</t>
  </si>
  <si>
    <t>四季感冒片</t>
  </si>
  <si>
    <t>0.36g*12s*2板</t>
  </si>
  <si>
    <t>云南白药</t>
  </si>
  <si>
    <t>蒲地蓝消炎片</t>
  </si>
  <si>
    <t>0.3g×24片x3板(薄膜衣片)</t>
  </si>
  <si>
    <t>云南白药集团</t>
  </si>
  <si>
    <t>健胃消食片</t>
  </si>
  <si>
    <t>0.5gx12片x4板</t>
  </si>
  <si>
    <t>妇炎康片</t>
  </si>
  <si>
    <t>复方丹参片</t>
  </si>
  <si>
    <t>葡萄糖酸钙锌口服溶液</t>
  </si>
  <si>
    <t>10mlx24支</t>
  </si>
  <si>
    <t>澳诺(中国)制药</t>
  </si>
  <si>
    <t>太极钙</t>
  </si>
  <si>
    <t>西南药业</t>
  </si>
  <si>
    <t>风湿马钱片</t>
  </si>
  <si>
    <t>0.17gx15片x2板(薄膜衣片)</t>
  </si>
  <si>
    <t>四川绵阳制药</t>
  </si>
  <si>
    <t>上清片</t>
  </si>
  <si>
    <t>■0.3gx15片x2板(糖衣)</t>
  </si>
  <si>
    <t>川贝清肺糖浆</t>
  </si>
  <si>
    <t>■180ml</t>
  </si>
  <si>
    <t>四川天诚制药</t>
  </si>
  <si>
    <t>抗骨增生片</t>
  </si>
  <si>
    <t>■100片</t>
  </si>
  <si>
    <t xml:space="preserve">精制银翘解毒片 </t>
  </si>
  <si>
    <t>15片x3板(每片含扑热息痛44mg)</t>
  </si>
  <si>
    <t>倍健系列</t>
  </si>
  <si>
    <t>善存沛优牌辅助降血脂软胶囊</t>
  </si>
  <si>
    <t>90g(1.0gx90s)</t>
  </si>
  <si>
    <t>广东仙乐</t>
  </si>
  <si>
    <t>天然维生素C咀嚼片(养生堂)</t>
  </si>
  <si>
    <t>127.5g(0.85gx150片)</t>
  </si>
  <si>
    <t>海南养生堂</t>
  </si>
  <si>
    <t>天然维生素C咀嚼片</t>
  </si>
  <si>
    <t>110.5克（850mgx130片）</t>
  </si>
  <si>
    <t>天然维生素E软胶囊（养生堂）</t>
  </si>
  <si>
    <t>50g（250mgx200粒）</t>
  </si>
  <si>
    <t>海南养生堂(委托杭州养生堂生产）)</t>
  </si>
  <si>
    <t>十三味菥蓂丸</t>
  </si>
  <si>
    <t>0.6gx45丸</t>
  </si>
  <si>
    <t>西藏藏医学院</t>
  </si>
  <si>
    <t>五味金色丸</t>
  </si>
  <si>
    <t>0.25gx48丸(水丸)</t>
  </si>
  <si>
    <t>石榴日轮丸</t>
  </si>
  <si>
    <t>0.65gx54丸</t>
  </si>
  <si>
    <t>十味诃子散</t>
  </si>
  <si>
    <t>3gx10袋</t>
  </si>
  <si>
    <t>五味石榴丸</t>
  </si>
  <si>
    <t>0.25gx40丸</t>
  </si>
  <si>
    <t>十一味维命散</t>
  </si>
  <si>
    <t>2.4gx10袋</t>
  </si>
  <si>
    <t>十味乳香丸</t>
  </si>
  <si>
    <t>0.3gx50丸(水丸)</t>
  </si>
  <si>
    <t>七味铁屑丸</t>
  </si>
  <si>
    <t>1gx20丸(水丸)</t>
  </si>
  <si>
    <t>三味甘露散</t>
  </si>
  <si>
    <t>4gx10袋</t>
  </si>
  <si>
    <t>七味红花殊胜丸</t>
  </si>
  <si>
    <t>0.3gx36丸(水丸)(12丸x3板)</t>
  </si>
  <si>
    <t>秘诀清凉散</t>
  </si>
  <si>
    <t>2gx10袋</t>
  </si>
  <si>
    <t>清肺止咳丸</t>
  </si>
  <si>
    <t>0.25gx12丸x3板</t>
  </si>
  <si>
    <t>二十五味鬼臼丸</t>
  </si>
  <si>
    <t>1gx8丸</t>
  </si>
  <si>
    <t>十五味黑药丸</t>
  </si>
  <si>
    <t>0.8gx8丸x2板</t>
  </si>
  <si>
    <t>十八味降香丸</t>
  </si>
  <si>
    <t>18丸(每10丸重6g)(水丸)</t>
  </si>
  <si>
    <t>二十五味珊瑚丸</t>
  </si>
  <si>
    <t>二十五味松石丸</t>
  </si>
  <si>
    <t>二十五味珍珠丸</t>
  </si>
  <si>
    <t>常松八味沉香散</t>
  </si>
  <si>
    <t>1.3gx20袋</t>
  </si>
  <si>
    <t>狗头枣</t>
  </si>
  <si>
    <t>300g</t>
  </si>
  <si>
    <t>成都齐力红</t>
  </si>
  <si>
    <t>和田六星大枣</t>
  </si>
  <si>
    <t>500g</t>
  </si>
  <si>
    <t>新疆喜乐食品</t>
  </si>
  <si>
    <t>和田三星大枣</t>
  </si>
  <si>
    <t>和田四星大枣</t>
  </si>
  <si>
    <t>和田五星大枣</t>
  </si>
  <si>
    <t>大枣</t>
  </si>
  <si>
    <t>450g/袋(桐君阁)</t>
  </si>
  <si>
    <t>山东</t>
  </si>
  <si>
    <t>和田玉枣四星500g(桐君阁）</t>
  </si>
  <si>
    <t>新疆</t>
  </si>
  <si>
    <t>和田玉枣五星500g（桐君阁）</t>
  </si>
  <si>
    <t>大红枣</t>
  </si>
  <si>
    <t>454g</t>
  </si>
  <si>
    <t>500g（和田枣）</t>
  </si>
  <si>
    <t>四川皓博</t>
  </si>
  <si>
    <t>500g（金丝枣）一级</t>
  </si>
  <si>
    <t>300g（金丝枣）特级</t>
  </si>
  <si>
    <t>阿胶贡枣</t>
  </si>
  <si>
    <t>10g</t>
  </si>
  <si>
    <t>成都月月红</t>
  </si>
  <si>
    <t>枸杞子</t>
  </si>
  <si>
    <t>100g（宁夏特级）</t>
  </si>
  <si>
    <t>绵阳制药</t>
  </si>
  <si>
    <t>100g（宁夏一级）</t>
  </si>
  <si>
    <t>250g（宁夏特级）</t>
  </si>
  <si>
    <t>250g（宁夏一级）</t>
  </si>
  <si>
    <t>500g（宁夏特级）</t>
  </si>
  <si>
    <t>500g（宁夏一级）</t>
  </si>
  <si>
    <t>特级150g</t>
  </si>
  <si>
    <t>特级280g</t>
  </si>
  <si>
    <t>特级450g（桐君阁、李泉）</t>
  </si>
  <si>
    <t>宁夏</t>
  </si>
  <si>
    <t>特优450g（桐君阁、李泉）</t>
  </si>
  <si>
    <t>200g、王级（桐君阁）</t>
  </si>
  <si>
    <t>250g、王级(桐君阁牌)</t>
  </si>
  <si>
    <t>300g、特级(桐君阁)</t>
  </si>
  <si>
    <t>498g、特级(桐君阁牌)</t>
  </si>
  <si>
    <t>山楂破壁饮片</t>
  </si>
  <si>
    <t>1gx20袋</t>
  </si>
  <si>
    <t>中山中智中药</t>
  </si>
  <si>
    <t>淫羊藿破壁饮片</t>
  </si>
  <si>
    <t>1g*20袋</t>
  </si>
  <si>
    <t>北沙参破壁饮片</t>
  </si>
  <si>
    <t>2gx20袋</t>
  </si>
  <si>
    <t>西洋参破壁饮片</t>
  </si>
  <si>
    <t>决明子破壁饮片</t>
  </si>
  <si>
    <t>石斛破壁饮片</t>
  </si>
  <si>
    <t>三七破壁饮片</t>
  </si>
  <si>
    <t>丹参破壁饮片</t>
  </si>
  <si>
    <t>中山市中智</t>
  </si>
  <si>
    <t>陈皮破壁饮片</t>
  </si>
  <si>
    <t>中山中智</t>
  </si>
  <si>
    <t>鱼腥草破壁饮片</t>
  </si>
  <si>
    <t>罗汉果破壁饮片</t>
  </si>
  <si>
    <t>天麻破壁饮片</t>
  </si>
  <si>
    <t>党参破壁饮片</t>
  </si>
  <si>
    <t>2g*20袋</t>
  </si>
  <si>
    <t>山药破壁饮片</t>
  </si>
  <si>
    <t>当归破壁饮片</t>
  </si>
  <si>
    <t>菊花破壁饮片</t>
  </si>
  <si>
    <t>玫瑰花破壁饮片</t>
  </si>
  <si>
    <t>2gx20袋/罐</t>
  </si>
  <si>
    <t>红参破壁饮片</t>
  </si>
  <si>
    <t>茯苓破壁饮片</t>
  </si>
  <si>
    <t>红景天破壁饮片</t>
  </si>
  <si>
    <t>黄芪破壁饮片</t>
  </si>
  <si>
    <t>2015年四季度金牌品种预选（10月任务）</t>
  </si>
  <si>
    <t>序号</t>
  </si>
  <si>
    <t>考核任务</t>
  </si>
  <si>
    <t>对应奖励政策</t>
  </si>
  <si>
    <t>处罚</t>
  </si>
  <si>
    <t>力争任务</t>
  </si>
  <si>
    <t>活动策略</t>
  </si>
  <si>
    <t>负责人员</t>
  </si>
  <si>
    <t>微信晒单奖励</t>
  </si>
  <si>
    <t>天胶</t>
  </si>
  <si>
    <t>60元/盒</t>
  </si>
  <si>
    <t>10元/盒</t>
  </si>
  <si>
    <t>72元/盒</t>
  </si>
  <si>
    <t>买1盒斯特凡教授送蜂蜜一瓶（137821、137822、137823任选一种）或辅料一套</t>
  </si>
  <si>
    <t>陈柳</t>
  </si>
  <si>
    <t>每天晒单前5名发放定向红包</t>
  </si>
  <si>
    <t>赠品由公司配送到店，策略由系统自动识别</t>
  </si>
  <si>
    <t>补肾益寿</t>
  </si>
  <si>
    <t>5元/瓶</t>
  </si>
  <si>
    <t>3元/瓶</t>
  </si>
  <si>
    <t>7元/瓶</t>
  </si>
  <si>
    <t>买一大盒送一小瓶；买两大盒送900ml金龙鱼油一瓶(赠品ID：9901009)；买四大盒送手推车一个（赠品ID：9906009）</t>
  </si>
  <si>
    <t>晒单按5元/瓶奖励（有专职促销门店3元/瓶）</t>
  </si>
  <si>
    <t>1.5元/盒</t>
  </si>
  <si>
    <t>1元/盒</t>
  </si>
  <si>
    <t>2.5元/盒</t>
  </si>
  <si>
    <t>买二赠一盒湿巾</t>
  </si>
  <si>
    <t>熊晓燕</t>
  </si>
  <si>
    <t xml:space="preserve">5个单品当日累计5盒起发，5-10盒奖励红包1.28元，10-20盒奖励红包2.28元，20-30盒奖励红包4.28元，30盒以上6.28元，30-50盒12.28元60盒以上14.88元
</t>
  </si>
  <si>
    <t>2元/盒</t>
  </si>
  <si>
    <t>5元/盒</t>
  </si>
  <si>
    <t>4元/盒</t>
  </si>
  <si>
    <t>买三赠1（卫生巾）</t>
  </si>
  <si>
    <t>买五赠一</t>
  </si>
  <si>
    <t>赠品即为卖品，策略由系统自动识别</t>
  </si>
  <si>
    <r>
      <rPr>
        <sz val="10"/>
        <rFont val="Arial"/>
        <family val="2"/>
      </rPr>
      <t>0.5gx12</t>
    </r>
    <r>
      <rPr>
        <sz val="10"/>
        <rFont val="宋体"/>
        <charset val="134"/>
      </rPr>
      <t>片</t>
    </r>
    <r>
      <rPr>
        <sz val="10"/>
        <rFont val="Arial"/>
        <family val="2"/>
      </rPr>
      <t>x4</t>
    </r>
    <r>
      <rPr>
        <sz val="10"/>
        <rFont val="宋体"/>
        <charset val="134"/>
      </rPr>
      <t>板</t>
    </r>
  </si>
  <si>
    <t>一盒8.5折</t>
  </si>
  <si>
    <t>系统自动识别</t>
  </si>
  <si>
    <t>锌钙特</t>
  </si>
  <si>
    <r>
      <rPr>
        <sz val="10"/>
        <rFont val="Arial"/>
        <family val="2"/>
      </rPr>
      <t>10mlx24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</si>
  <si>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澳诺</t>
    </r>
    <r>
      <rPr>
        <sz val="10"/>
        <rFont val="Arial"/>
        <family val="2"/>
      </rPr>
      <t>(</t>
    </r>
    <r>
      <rPr>
        <sz val="10"/>
        <rFont val="宋体"/>
        <charset val="134"/>
      </rPr>
      <t>中国</t>
    </r>
    <r>
      <rPr>
        <sz val="10"/>
        <rFont val="Arial"/>
        <family val="2"/>
      </rPr>
      <t>)</t>
    </r>
    <r>
      <rPr>
        <sz val="10"/>
        <rFont val="宋体"/>
        <charset val="134"/>
      </rPr>
      <t>制药</t>
    </r>
  </si>
  <si>
    <t>3元/盒</t>
  </si>
  <si>
    <t>买四赠一</t>
  </si>
  <si>
    <t>杨雯雯</t>
  </si>
  <si>
    <t>疗程销售5盒奖励6元，当天晒单销量第一名奖励5元，第二名奖励3元，第三名奖励1元</t>
  </si>
  <si>
    <t>6元/瓶</t>
  </si>
  <si>
    <t>2元/瓶</t>
  </si>
  <si>
    <t>8元/瓶</t>
  </si>
  <si>
    <t>买一省五元，市区买二赠二，郊县买二得三</t>
  </si>
  <si>
    <t>每天晒单前3名发放定向红包（以时间先后确定）</t>
  </si>
  <si>
    <t>辅降</t>
  </si>
  <si>
    <t>15元/盒</t>
  </si>
  <si>
    <t>25元/盒</t>
  </si>
  <si>
    <t>林丰燕</t>
  </si>
  <si>
    <t>红包1:5个开张礼，前五名开张有礼，每单每瓶奖励2.18元；红包2：开门红大礼5.88元（前三个上2瓶即以上的门店领开张大礼）红包，红包3：踢馆大礼8.88不限（全天上5瓶的门店领踢馆大礼）；红包1-3条就最多瓶数领取</t>
  </si>
  <si>
    <r>
      <rPr>
        <sz val="10"/>
        <rFont val="Arial"/>
        <family val="2"/>
      </rPr>
      <t>0.17gx15</t>
    </r>
    <r>
      <rPr>
        <sz val="10"/>
        <rFont val="宋体"/>
        <charset val="134"/>
      </rPr>
      <t>片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  <r>
      <rPr>
        <sz val="10"/>
        <rFont val="Arial"/>
        <family val="2"/>
      </rPr>
      <t>(</t>
    </r>
    <r>
      <rPr>
        <sz val="10"/>
        <rFont val="宋体"/>
        <charset val="134"/>
      </rPr>
      <t>薄膜衣片</t>
    </r>
    <r>
      <rPr>
        <sz val="10"/>
        <rFont val="Arial"/>
        <family val="2"/>
      </rPr>
      <t>)</t>
    </r>
  </si>
  <si>
    <t>12.5万</t>
  </si>
  <si>
    <t>任务完成率50%以下则不予发放提成</t>
  </si>
  <si>
    <t>15万</t>
  </si>
  <si>
    <t>6元/盒</t>
  </si>
  <si>
    <t>五个品种销售数量三盒或三盒以上晒单前三名则奖励5元（联合用药或者疗程药用）；当天5个品种销售金额第一名奖励10元。</t>
  </si>
  <si>
    <r>
      <rPr>
        <sz val="10"/>
        <rFont val="Arial"/>
        <family val="2"/>
      </rPr>
      <t>■0.3gx15</t>
    </r>
    <r>
      <rPr>
        <sz val="10"/>
        <rFont val="宋体"/>
        <charset val="134"/>
      </rPr>
      <t>片</t>
    </r>
    <r>
      <rPr>
        <sz val="10"/>
        <rFont val="Arial"/>
        <family val="2"/>
      </rPr>
      <t>x2</t>
    </r>
    <r>
      <rPr>
        <sz val="10"/>
        <rFont val="宋体"/>
        <charset val="134"/>
      </rPr>
      <t>板</t>
    </r>
    <r>
      <rPr>
        <sz val="10"/>
        <rFont val="Arial"/>
        <family val="2"/>
      </rPr>
      <t>(</t>
    </r>
    <r>
      <rPr>
        <sz val="10"/>
        <rFont val="宋体"/>
        <charset val="134"/>
      </rPr>
      <t>糖衣</t>
    </r>
    <r>
      <rPr>
        <sz val="10"/>
        <rFont val="Arial"/>
        <family val="2"/>
      </rPr>
      <t>)</t>
    </r>
  </si>
  <si>
    <t>3.5元/盒</t>
  </si>
  <si>
    <t>4.5元/盒</t>
  </si>
  <si>
    <r>
      <rPr>
        <sz val="10"/>
        <rFont val="Arial"/>
        <family val="2"/>
      </rPr>
      <t>■100</t>
    </r>
    <r>
      <rPr>
        <sz val="10"/>
        <rFont val="宋体"/>
        <charset val="134"/>
      </rPr>
      <t>片</t>
    </r>
  </si>
  <si>
    <r>
      <rPr>
        <sz val="10"/>
        <rFont val="Arial"/>
        <family val="2"/>
      </rPr>
      <t>15</t>
    </r>
    <r>
      <rPr>
        <sz val="10"/>
        <rFont val="宋体"/>
        <charset val="134"/>
      </rPr>
      <t>片</t>
    </r>
    <r>
      <rPr>
        <sz val="10"/>
        <rFont val="Arial"/>
        <family val="2"/>
      </rPr>
      <t>x3</t>
    </r>
    <r>
      <rPr>
        <sz val="10"/>
        <rFont val="宋体"/>
        <charset val="134"/>
      </rPr>
      <t>板</t>
    </r>
  </si>
  <si>
    <t>天然维生素E软胶囊</t>
  </si>
  <si>
    <r>
      <rPr>
        <sz val="10"/>
        <rFont val="Arial"/>
        <family val="2"/>
      </rPr>
      <t>200</t>
    </r>
    <r>
      <rPr>
        <sz val="10"/>
        <rFont val="宋体"/>
        <charset val="134"/>
      </rPr>
      <t>粒</t>
    </r>
  </si>
  <si>
    <t>138/168</t>
  </si>
  <si>
    <t>买一赠30s装</t>
  </si>
  <si>
    <t>每天销售数量第一赠送价值38的精美礼品，案例分享：每周排名前三的奖励价值30元多维元素一瓶。礼品由厂家定期配送到店</t>
  </si>
  <si>
    <r>
      <rPr>
        <sz val="10"/>
        <rFont val="Arial"/>
        <family val="2"/>
      </rPr>
      <t>130</t>
    </r>
    <r>
      <rPr>
        <sz val="10"/>
        <rFont val="宋体"/>
        <charset val="134"/>
      </rPr>
      <t>片</t>
    </r>
  </si>
  <si>
    <r>
      <rPr>
        <sz val="10"/>
        <rFont val="Arial"/>
        <family val="2"/>
      </rPr>
      <t>150</t>
    </r>
    <r>
      <rPr>
        <sz val="10"/>
        <rFont val="宋体"/>
        <charset val="134"/>
      </rPr>
      <t>片</t>
    </r>
  </si>
  <si>
    <t>30万</t>
  </si>
  <si>
    <t>35万</t>
  </si>
  <si>
    <t>按原有活动策略</t>
  </si>
  <si>
    <t>王胜军</t>
  </si>
  <si>
    <t>红包1：每天晒单前五名及可获得2元红包，红包2：每天晒单金额前三名分别获得8元、5元、3元红包，红包3：每旬（11、21、1日统计）单笔销售金额最大的另外奖励20元。请各店保存好本旬最大销售单，在每旬的第一天重新将最大销售单晒出。</t>
  </si>
  <si>
    <t>3元/罐</t>
  </si>
  <si>
    <t>王四维</t>
  </si>
  <si>
    <t>无晒单奖励</t>
  </si>
  <si>
    <t>60万</t>
  </si>
  <si>
    <t>80万</t>
  </si>
  <si>
    <t>何丽莎</t>
  </si>
  <si>
    <t>大枣枸杞系列</t>
  </si>
  <si>
    <t>18万</t>
  </si>
  <si>
    <t>一袋9折，两袋8.5折</t>
  </si>
  <si>
    <t>门店手工折扣</t>
  </si>
  <si>
    <t>康美鲜人参</t>
  </si>
  <si>
    <t>董事长：</t>
  </si>
  <si>
    <t>总经理：</t>
  </si>
  <si>
    <t>营运部经理：</t>
  </si>
  <si>
    <t>制表人：陈柳</t>
  </si>
  <si>
    <t>门店ID</t>
  </si>
  <si>
    <t>门店名称</t>
  </si>
  <si>
    <t>片区</t>
  </si>
  <si>
    <t>天胶(115733)</t>
  </si>
  <si>
    <t>补肾(21580)</t>
  </si>
  <si>
    <t>绵阳系列（5个品种）</t>
  </si>
  <si>
    <t>养生堂维E+维C（138325+138584+129935）</t>
  </si>
  <si>
    <t>锌钙特+太极钙</t>
  </si>
  <si>
    <t>四季感冒片28207</t>
  </si>
  <si>
    <t>蒲地蓝消炎片126012</t>
  </si>
  <si>
    <t>妇炎康片124625</t>
  </si>
  <si>
    <t>复方丹参片106229</t>
  </si>
  <si>
    <t>鲜人参</t>
  </si>
  <si>
    <t>中山中智（10.11-10.31）</t>
  </si>
  <si>
    <t>藏药</t>
  </si>
  <si>
    <t>太极水10.16-10.31</t>
  </si>
  <si>
    <t>总计</t>
  </si>
  <si>
    <t>考核</t>
  </si>
  <si>
    <t>力争</t>
  </si>
  <si>
    <t>10月销售</t>
  </si>
  <si>
    <t>任务完成率</t>
  </si>
  <si>
    <t>提成</t>
  </si>
  <si>
    <t>提成金额</t>
  </si>
  <si>
    <t>处罚金额</t>
  </si>
  <si>
    <t>销售金额</t>
  </si>
  <si>
    <t>总销售</t>
  </si>
  <si>
    <t>完成率</t>
  </si>
  <si>
    <t>任务</t>
  </si>
  <si>
    <t>销售数量</t>
  </si>
  <si>
    <t>完成比例</t>
  </si>
  <si>
    <t>奖励</t>
  </si>
  <si>
    <t>提成合计</t>
  </si>
  <si>
    <t>处罚合计</t>
  </si>
  <si>
    <t>内购扣除</t>
  </si>
  <si>
    <t>实际发放</t>
  </si>
  <si>
    <t>红星店</t>
  </si>
  <si>
    <t>西北片区</t>
  </si>
  <si>
    <t>西部店</t>
  </si>
  <si>
    <t>沙河源药店</t>
  </si>
  <si>
    <t>人民中路店</t>
  </si>
  <si>
    <t>金丝街药店</t>
  </si>
  <si>
    <t>五里墩支路药店</t>
  </si>
  <si>
    <t>青羊区北东街店</t>
  </si>
  <si>
    <t>新都三河场镇店</t>
  </si>
  <si>
    <t>成华区汇融名城店</t>
  </si>
  <si>
    <t>成华区羊子山西路药店</t>
  </si>
  <si>
    <t>新都区新泰西路药店</t>
  </si>
  <si>
    <t>新都区马超东路店</t>
  </si>
  <si>
    <t>交大路第三药店</t>
  </si>
  <si>
    <t>黄苑东街药店</t>
  </si>
  <si>
    <t>新都区新繁镇店</t>
  </si>
  <si>
    <t>白马寺街药店</t>
  </si>
  <si>
    <t>新怡店</t>
  </si>
  <si>
    <t>庆云南街店</t>
  </si>
  <si>
    <t>合计</t>
  </si>
  <si>
    <t>温江店</t>
  </si>
  <si>
    <t>光华片区</t>
  </si>
  <si>
    <t>浆洗街药店</t>
  </si>
  <si>
    <t>光华药店</t>
  </si>
  <si>
    <t>清江东路药店</t>
  </si>
  <si>
    <t>枣子巷药店</t>
  </si>
  <si>
    <t>柳城正通东路药店</t>
  </si>
  <si>
    <t>光华村街药店</t>
  </si>
  <si>
    <t>土龙路药店</t>
  </si>
  <si>
    <t>武侯区顺和街店</t>
  </si>
  <si>
    <t>武侯大道双楠段店</t>
  </si>
  <si>
    <t>青羊区浣花滨河路药店</t>
  </si>
  <si>
    <t>青羊区群和路药店</t>
  </si>
  <si>
    <t>青羊区十二桥药店</t>
  </si>
  <si>
    <t>武侯区燃灯寺东街药店</t>
  </si>
  <si>
    <t>温江区柳城街道同兴东路药店</t>
  </si>
  <si>
    <t>五津西路药店</t>
  </si>
  <si>
    <t>高新片区</t>
  </si>
  <si>
    <t>新园大道药店</t>
  </si>
  <si>
    <t>高新区民丰大道西段药店</t>
  </si>
  <si>
    <t>兴义镇万兴路药店</t>
  </si>
  <si>
    <t>高新区府城大道西段店</t>
  </si>
  <si>
    <t>双流县东升镇清泰路药店</t>
  </si>
  <si>
    <t>新乐中街药店</t>
  </si>
  <si>
    <t>双流县西航港街道锦华路药店</t>
  </si>
  <si>
    <t>新津邓双镇岷江店</t>
  </si>
  <si>
    <t>楠丰路店</t>
  </si>
  <si>
    <t>五津镇外西街药店</t>
  </si>
  <si>
    <t>高新区大源北街药店</t>
  </si>
  <si>
    <t>新津正东街店</t>
  </si>
  <si>
    <t>高新天久北巷药店</t>
  </si>
  <si>
    <t>南湖路药店</t>
  </si>
  <si>
    <t>华阳正东中街店</t>
  </si>
  <si>
    <t>中和街道柳荫街药店</t>
  </si>
  <si>
    <t>双林路药店</t>
  </si>
  <si>
    <t>东南片区</t>
  </si>
  <si>
    <t>滨江东路药店</t>
  </si>
  <si>
    <t>通盈街药店</t>
  </si>
  <si>
    <t>杉板桥南一路店</t>
  </si>
  <si>
    <t>成华区崔家店路药店</t>
  </si>
  <si>
    <t>龙潭西路店</t>
  </si>
  <si>
    <t>华油路药店</t>
  </si>
  <si>
    <t>锦江区水杉街药店</t>
  </si>
  <si>
    <t>一环路南一段药店</t>
  </si>
  <si>
    <t>成华区万科路药店</t>
  </si>
  <si>
    <t>成华区华泰路药店</t>
  </si>
  <si>
    <t>龙泉驿区东街药店</t>
  </si>
  <si>
    <t>柳翠路药店</t>
  </si>
  <si>
    <t>观音桥街药店</t>
  </si>
  <si>
    <t>华康店</t>
  </si>
  <si>
    <t>万宇店</t>
  </si>
  <si>
    <t>邛崃中心药店</t>
  </si>
  <si>
    <t>大邑邛崃片区</t>
  </si>
  <si>
    <t>大邑子龙路店</t>
  </si>
  <si>
    <t>邛崃汇源店</t>
  </si>
  <si>
    <t>大邑东壕沟店</t>
  </si>
  <si>
    <t>大邑富民店</t>
  </si>
  <si>
    <t>大邑围城北街店</t>
  </si>
  <si>
    <t>邛崃平乐店</t>
  </si>
  <si>
    <t>邛崃长安店</t>
  </si>
  <si>
    <t>大邑安仁店</t>
  </si>
  <si>
    <t>大邑沙渠店</t>
  </si>
  <si>
    <t>大邑通达店</t>
  </si>
  <si>
    <t>大邑内蒙店</t>
  </si>
  <si>
    <t>大邑新场店</t>
  </si>
  <si>
    <t>邛崃洪川店</t>
  </si>
  <si>
    <t>邛崃羊安店</t>
  </si>
  <si>
    <t>崇州中心店</t>
  </si>
  <si>
    <t>崇都片区</t>
  </si>
  <si>
    <t>怀远店</t>
  </si>
  <si>
    <t>三江店</t>
  </si>
  <si>
    <t>羊马店</t>
  </si>
  <si>
    <t>都江堰药店</t>
  </si>
  <si>
    <t>金带街药店</t>
  </si>
  <si>
    <t>郫县店</t>
  </si>
  <si>
    <t>景中路店</t>
  </si>
  <si>
    <t>奎光路中段药店</t>
  </si>
  <si>
    <t>翔风路药店</t>
  </si>
  <si>
    <t>问道西路药店</t>
  </si>
  <si>
    <t>聚源镇药店</t>
  </si>
  <si>
    <t>外北街药店</t>
  </si>
  <si>
    <t>蒲阳路药店</t>
  </si>
  <si>
    <t>旗舰店</t>
  </si>
  <si>
    <t>旗舰片</t>
  </si>
  <si>
    <t>营运部：</t>
  </si>
</sst>
</file>

<file path=xl/styles.xml><?xml version="1.0" encoding="utf-8"?>
<styleSheet xmlns="http://schemas.openxmlformats.org/spreadsheetml/2006/main">
  <numFmts count="5">
    <numFmt numFmtId="176" formatCode="0_);[Red]\(0\)"/>
    <numFmt numFmtId="177" formatCode="0_ "/>
    <numFmt numFmtId="178" formatCode="0.0_ "/>
    <numFmt numFmtId="179" formatCode="0.00_ "/>
    <numFmt numFmtId="180" formatCode="0.0%"/>
  </numFmts>
  <fonts count="16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/>
    <xf numFmtId="0" fontId="11" fillId="0" borderId="0">
      <alignment vertical="center"/>
    </xf>
    <xf numFmtId="0" fontId="14" fillId="0" borderId="0"/>
  </cellStyleXfs>
  <cellXfs count="324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9" fontId="4" fillId="0" borderId="0" xfId="1" applyFont="1" applyFill="1" applyAlignment="1">
      <alignment horizontal="left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9" fontId="7" fillId="0" borderId="1" xfId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 vertical="center"/>
    </xf>
    <xf numFmtId="176" fontId="9" fillId="0" borderId="2" xfId="0" applyNumberFormat="1" applyFont="1" applyFill="1" applyBorder="1" applyAlignment="1">
      <alignment horizontal="center"/>
    </xf>
    <xf numFmtId="176" fontId="9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9" fontId="4" fillId="0" borderId="3" xfId="1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center"/>
    </xf>
    <xf numFmtId="176" fontId="9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9" fontId="4" fillId="0" borderId="4" xfId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/>
    </xf>
    <xf numFmtId="9" fontId="6" fillId="0" borderId="4" xfId="1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/>
    </xf>
    <xf numFmtId="177" fontId="9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177" fontId="9" fillId="0" borderId="5" xfId="0" applyNumberFormat="1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9" fontId="4" fillId="0" borderId="7" xfId="1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9" fontId="3" fillId="0" borderId="0" xfId="1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0" fontId="3" fillId="0" borderId="1" xfId="1" applyNumberFormat="1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/>
    </xf>
    <xf numFmtId="9" fontId="7" fillId="0" borderId="1" xfId="1" applyFont="1" applyBorder="1" applyAlignment="1">
      <alignment horizontal="center" vertical="center"/>
    </xf>
    <xf numFmtId="10" fontId="7" fillId="0" borderId="5" xfId="1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78" fontId="4" fillId="0" borderId="0" xfId="0" applyNumberFormat="1" applyFont="1" applyFill="1" applyAlignment="1">
      <alignment horizontal="center"/>
    </xf>
    <xf numFmtId="179" fontId="4" fillId="0" borderId="0" xfId="0" applyNumberFormat="1" applyFont="1" applyFill="1" applyAlignment="1">
      <alignment horizontal="center"/>
    </xf>
    <xf numFmtId="177" fontId="9" fillId="0" borderId="1" xfId="0" applyNumberFormat="1" applyFont="1" applyFill="1" applyBorder="1" applyAlignment="1">
      <alignment horizontal="center"/>
    </xf>
    <xf numFmtId="178" fontId="9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/>
    </xf>
    <xf numFmtId="178" fontId="5" fillId="0" borderId="1" xfId="0" applyNumberFormat="1" applyFont="1" applyFill="1" applyBorder="1" applyAlignment="1">
      <alignment horizontal="center"/>
    </xf>
    <xf numFmtId="177" fontId="6" fillId="0" borderId="1" xfId="0" applyNumberFormat="1" applyFont="1" applyFill="1" applyBorder="1" applyAlignment="1">
      <alignment horizontal="center"/>
    </xf>
    <xf numFmtId="177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10" fontId="4" fillId="0" borderId="0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79" fontId="6" fillId="0" borderId="11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center" wrapText="1"/>
    </xf>
    <xf numFmtId="177" fontId="4" fillId="0" borderId="13" xfId="0" applyNumberFormat="1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9" fontId="4" fillId="0" borderId="13" xfId="1" applyNumberFormat="1" applyFont="1" applyBorder="1" applyAlignment="1">
      <alignment horizontal="center" wrapText="1"/>
    </xf>
    <xf numFmtId="177" fontId="4" fillId="0" borderId="13" xfId="0" applyNumberFormat="1" applyFont="1" applyFill="1" applyBorder="1" applyAlignment="1">
      <alignment horizontal="center" vertical="center" wrapText="1"/>
    </xf>
    <xf numFmtId="10" fontId="4" fillId="0" borderId="13" xfId="1" applyNumberFormat="1" applyFont="1" applyBorder="1" applyAlignment="1">
      <alignment horizontal="center" wrapText="1"/>
    </xf>
    <xf numFmtId="176" fontId="6" fillId="0" borderId="12" xfId="0" applyNumberFormat="1" applyFont="1" applyFill="1" applyBorder="1" applyAlignment="1">
      <alignment horizontal="center" vertical="center" wrapText="1"/>
    </xf>
    <xf numFmtId="10" fontId="6" fillId="0" borderId="13" xfId="1" applyNumberFormat="1" applyFont="1" applyBorder="1" applyAlignment="1">
      <alignment horizontal="center" wrapText="1"/>
    </xf>
    <xf numFmtId="176" fontId="4" fillId="0" borderId="12" xfId="0" applyNumberFormat="1" applyFont="1" applyFill="1" applyBorder="1" applyAlignment="1">
      <alignment horizontal="center" vertical="center" wrapText="1"/>
    </xf>
    <xf numFmtId="177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9" fontId="6" fillId="0" borderId="14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/>
    </xf>
    <xf numFmtId="177" fontId="4" fillId="0" borderId="15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177" fontId="4" fillId="0" borderId="16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/>
    </xf>
    <xf numFmtId="10" fontId="9" fillId="0" borderId="3" xfId="0" applyNumberFormat="1" applyFont="1" applyFill="1" applyBorder="1" applyAlignment="1">
      <alignment horizontal="center"/>
    </xf>
    <xf numFmtId="10" fontId="9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76" fontId="6" fillId="0" borderId="15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wrapText="1"/>
    </xf>
    <xf numFmtId="10" fontId="6" fillId="0" borderId="17" xfId="1" applyNumberFormat="1" applyFont="1" applyBorder="1" applyAlignment="1">
      <alignment horizontal="center" wrapText="1"/>
    </xf>
    <xf numFmtId="177" fontId="6" fillId="0" borderId="17" xfId="0" applyNumberFormat="1" applyFont="1" applyFill="1" applyBorder="1" applyAlignment="1">
      <alignment horizontal="center" vertical="center" wrapText="1"/>
    </xf>
    <xf numFmtId="10" fontId="6" fillId="0" borderId="1" xfId="1" applyNumberFormat="1" applyFont="1" applyBorder="1" applyAlignment="1">
      <alignment horizontal="center" wrapText="1"/>
    </xf>
    <xf numFmtId="177" fontId="6" fillId="0" borderId="15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/>
    </xf>
    <xf numFmtId="177" fontId="9" fillId="0" borderId="18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177" fontId="9" fillId="0" borderId="8" xfId="0" applyNumberFormat="1" applyFont="1" applyFill="1" applyBorder="1" applyAlignment="1">
      <alignment horizontal="center"/>
    </xf>
    <xf numFmtId="177" fontId="5" fillId="0" borderId="5" xfId="0" applyNumberFormat="1" applyFont="1" applyFill="1" applyBorder="1" applyAlignment="1">
      <alignment horizontal="center"/>
    </xf>
    <xf numFmtId="177" fontId="5" fillId="0" borderId="19" xfId="0" applyNumberFormat="1" applyFont="1" applyFill="1" applyBorder="1" applyAlignment="1">
      <alignment horizontal="center"/>
    </xf>
    <xf numFmtId="10" fontId="5" fillId="0" borderId="6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10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/>
    </xf>
    <xf numFmtId="180" fontId="9" fillId="0" borderId="1" xfId="1" applyNumberFormat="1" applyFont="1" applyFill="1" applyBorder="1" applyAlignment="1">
      <alignment horizontal="center"/>
    </xf>
    <xf numFmtId="0" fontId="9" fillId="0" borderId="1" xfId="1" applyNumberFormat="1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 vertical="center"/>
    </xf>
    <xf numFmtId="180" fontId="5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9" fontId="9" fillId="0" borderId="3" xfId="0" applyNumberFormat="1" applyFont="1" applyFill="1" applyBorder="1" applyAlignment="1">
      <alignment horizontal="center"/>
    </xf>
    <xf numFmtId="180" fontId="9" fillId="0" borderId="2" xfId="1" applyNumberFormat="1" applyFont="1" applyFill="1" applyBorder="1" applyAlignment="1">
      <alignment horizontal="center"/>
    </xf>
    <xf numFmtId="0" fontId="9" fillId="0" borderId="10" xfId="1" applyNumberFormat="1" applyFont="1" applyFill="1" applyBorder="1" applyAlignment="1">
      <alignment horizontal="center"/>
    </xf>
    <xf numFmtId="179" fontId="9" fillId="0" borderId="2" xfId="0" applyNumberFormat="1" applyFont="1" applyFill="1" applyBorder="1" applyAlignment="1">
      <alignment horizontal="center"/>
    </xf>
    <xf numFmtId="0" fontId="9" fillId="0" borderId="2" xfId="1" applyNumberFormat="1" applyFont="1" applyFill="1" applyBorder="1" applyAlignment="1">
      <alignment horizontal="center"/>
    </xf>
    <xf numFmtId="180" fontId="5" fillId="0" borderId="2" xfId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0" xfId="0" applyNumberFormat="1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80" fontId="9" fillId="0" borderId="3" xfId="1" applyNumberFormat="1" applyFont="1" applyFill="1" applyBorder="1" applyAlignment="1">
      <alignment horizontal="center"/>
    </xf>
    <xf numFmtId="180" fontId="9" fillId="0" borderId="4" xfId="1" applyNumberFormat="1" applyFont="1" applyFill="1" applyBorder="1" applyAlignment="1">
      <alignment horizontal="center"/>
    </xf>
    <xf numFmtId="180" fontId="5" fillId="0" borderId="4" xfId="1" applyNumberFormat="1" applyFont="1" applyFill="1" applyBorder="1" applyAlignment="1">
      <alignment horizontal="center"/>
    </xf>
    <xf numFmtId="180" fontId="9" fillId="0" borderId="6" xfId="1" applyNumberFormat="1" applyFont="1" applyFill="1" applyBorder="1" applyAlignment="1">
      <alignment horizontal="center"/>
    </xf>
    <xf numFmtId="177" fontId="9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178" fontId="9" fillId="0" borderId="4" xfId="0" applyNumberFormat="1" applyFont="1" applyFill="1" applyBorder="1" applyAlignment="1">
      <alignment horizontal="center"/>
    </xf>
    <xf numFmtId="177" fontId="4" fillId="0" borderId="4" xfId="0" applyNumberFormat="1" applyFont="1" applyFill="1" applyBorder="1" applyAlignment="1">
      <alignment horizontal="center"/>
    </xf>
    <xf numFmtId="177" fontId="9" fillId="0" borderId="4" xfId="0" applyNumberFormat="1" applyFont="1" applyFill="1" applyBorder="1" applyAlignment="1">
      <alignment horizontal="center"/>
    </xf>
    <xf numFmtId="9" fontId="7" fillId="0" borderId="2" xfId="1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/>
    </xf>
    <xf numFmtId="0" fontId="7" fillId="0" borderId="18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79" fontId="9" fillId="0" borderId="8" xfId="0" applyNumberFormat="1" applyFont="1" applyFill="1" applyBorder="1" applyAlignment="1">
      <alignment horizontal="center"/>
    </xf>
    <xf numFmtId="0" fontId="9" fillId="0" borderId="8" xfId="1" applyNumberFormat="1" applyFont="1" applyFill="1" applyBorder="1" applyAlignment="1">
      <alignment horizontal="center"/>
    </xf>
    <xf numFmtId="179" fontId="5" fillId="0" borderId="5" xfId="0" applyNumberFormat="1" applyFont="1" applyFill="1" applyBorder="1" applyAlignment="1">
      <alignment horizontal="center"/>
    </xf>
    <xf numFmtId="180" fontId="5" fillId="0" borderId="8" xfId="1" applyNumberFormat="1" applyFont="1" applyFill="1" applyBorder="1" applyAlignment="1">
      <alignment horizontal="center"/>
    </xf>
    <xf numFmtId="0" fontId="5" fillId="0" borderId="5" xfId="1" applyNumberFormat="1" applyFont="1" applyFill="1" applyBorder="1" applyAlignment="1">
      <alignment horizontal="center"/>
    </xf>
    <xf numFmtId="178" fontId="7" fillId="0" borderId="1" xfId="0" applyNumberFormat="1" applyFont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/>
    </xf>
    <xf numFmtId="180" fontId="5" fillId="0" borderId="6" xfId="1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0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8" fontId="9" fillId="0" borderId="5" xfId="0" applyNumberFormat="1" applyFont="1" applyFill="1" applyBorder="1" applyAlignment="1">
      <alignment horizontal="center"/>
    </xf>
    <xf numFmtId="178" fontId="5" fillId="0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78" fontId="5" fillId="0" borderId="6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77" fontId="6" fillId="0" borderId="6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9" fontId="7" fillId="0" borderId="5" xfId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left" vertical="center" wrapText="1"/>
    </xf>
    <xf numFmtId="0" fontId="4" fillId="0" borderId="1" xfId="4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9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9" fillId="0" borderId="3" xfId="1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9" fillId="0" borderId="4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9" fontId="9" fillId="0" borderId="1" xfId="1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/>
    </xf>
    <xf numFmtId="10" fontId="9" fillId="0" borderId="4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left" vertical="center" wrapText="1"/>
    </xf>
    <xf numFmtId="0" fontId="4" fillId="0" borderId="1" xfId="4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vertical="center"/>
    </xf>
    <xf numFmtId="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9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177" fontId="5" fillId="0" borderId="18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5">
    <cellStyle name="百分比" xfId="1" builtinId="5"/>
    <cellStyle name="常规" xfId="0" builtinId="0"/>
    <cellStyle name="常规 2" xfId="2"/>
    <cellStyle name="常规 2 2 29 5" xfId="3"/>
    <cellStyle name="常规 6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8"/>
  <sheetViews>
    <sheetView topLeftCell="A44" workbookViewId="0">
      <selection activeCell="C70" sqref="C70"/>
    </sheetView>
  </sheetViews>
  <sheetFormatPr defaultColWidth="9" defaultRowHeight="13.5"/>
  <cols>
    <col min="1" max="1" width="6.875" style="282" customWidth="1"/>
    <col min="2" max="2" width="14" style="282" customWidth="1"/>
    <col min="3" max="3" width="16" style="282" customWidth="1"/>
    <col min="4" max="4" width="10.625" style="282" customWidth="1"/>
    <col min="5" max="5" width="6.625" style="283" customWidth="1"/>
  </cols>
  <sheetData>
    <row r="1" spans="1:5">
      <c r="A1" s="244" t="s">
        <v>0</v>
      </c>
      <c r="B1" s="244" t="s">
        <v>1</v>
      </c>
      <c r="C1" s="244" t="s">
        <v>2</v>
      </c>
      <c r="D1" s="284" t="s">
        <v>3</v>
      </c>
      <c r="E1" s="285" t="s">
        <v>4</v>
      </c>
    </row>
    <row r="2" spans="1:5">
      <c r="A2" s="274">
        <v>115733</v>
      </c>
      <c r="B2" s="274" t="s">
        <v>5</v>
      </c>
      <c r="C2" s="274" t="s">
        <v>6</v>
      </c>
      <c r="D2" s="274" t="s">
        <v>7</v>
      </c>
      <c r="E2" s="280">
        <v>799</v>
      </c>
    </row>
    <row r="3" spans="1:5">
      <c r="A3" s="286">
        <v>21580</v>
      </c>
      <c r="B3" s="287" t="s">
        <v>8</v>
      </c>
      <c r="C3" s="287" t="s">
        <v>9</v>
      </c>
      <c r="D3" s="274" t="s">
        <v>10</v>
      </c>
      <c r="E3" s="280">
        <v>80</v>
      </c>
    </row>
    <row r="4" spans="1:5">
      <c r="A4" s="274">
        <v>28207</v>
      </c>
      <c r="B4" s="288" t="s">
        <v>11</v>
      </c>
      <c r="C4" s="288" t="s">
        <v>12</v>
      </c>
      <c r="D4" s="274" t="s">
        <v>13</v>
      </c>
      <c r="E4" s="280">
        <v>16.8</v>
      </c>
    </row>
    <row r="5" spans="1:5" ht="24">
      <c r="A5" s="274">
        <v>126012</v>
      </c>
      <c r="B5" s="288" t="s">
        <v>14</v>
      </c>
      <c r="C5" s="288" t="s">
        <v>15</v>
      </c>
      <c r="D5" s="274" t="s">
        <v>16</v>
      </c>
      <c r="E5" s="280">
        <v>33.799999999999997</v>
      </c>
    </row>
    <row r="6" spans="1:5">
      <c r="A6" s="274">
        <v>133461</v>
      </c>
      <c r="B6" s="289" t="s">
        <v>17</v>
      </c>
      <c r="C6" s="289" t="s">
        <v>18</v>
      </c>
      <c r="D6" s="289" t="s">
        <v>13</v>
      </c>
      <c r="E6" s="280">
        <v>12.8</v>
      </c>
    </row>
    <row r="7" spans="1:5">
      <c r="A7" s="290">
        <v>126425</v>
      </c>
      <c r="B7" s="290" t="s">
        <v>19</v>
      </c>
      <c r="C7" s="290"/>
      <c r="D7" s="288" t="s">
        <v>13</v>
      </c>
      <c r="E7" s="280">
        <v>25.6</v>
      </c>
    </row>
    <row r="8" spans="1:5">
      <c r="A8" s="290">
        <v>106229</v>
      </c>
      <c r="B8" s="290" t="s">
        <v>20</v>
      </c>
      <c r="C8" s="290"/>
      <c r="D8" s="288" t="s">
        <v>13</v>
      </c>
      <c r="E8" s="280">
        <v>19.2</v>
      </c>
    </row>
    <row r="9" spans="1:5">
      <c r="A9" s="291">
        <v>39103</v>
      </c>
      <c r="B9" s="291" t="s">
        <v>21</v>
      </c>
      <c r="C9" s="291" t="s">
        <v>22</v>
      </c>
      <c r="D9" s="291" t="s">
        <v>23</v>
      </c>
      <c r="E9" s="280">
        <v>58</v>
      </c>
    </row>
    <row r="10" spans="1:5">
      <c r="A10" s="291">
        <v>66828</v>
      </c>
      <c r="B10" s="291" t="s">
        <v>24</v>
      </c>
      <c r="C10" s="291"/>
      <c r="D10" s="291" t="s">
        <v>25</v>
      </c>
      <c r="E10" s="280">
        <v>49</v>
      </c>
    </row>
    <row r="11" spans="1:5">
      <c r="A11" s="291">
        <v>104642</v>
      </c>
      <c r="B11" s="291" t="s">
        <v>26</v>
      </c>
      <c r="C11" s="291" t="s">
        <v>27</v>
      </c>
      <c r="D11" s="291" t="s">
        <v>28</v>
      </c>
      <c r="E11" s="280">
        <v>32</v>
      </c>
    </row>
    <row r="12" spans="1:5">
      <c r="A12" s="291">
        <v>45137</v>
      </c>
      <c r="B12" s="289" t="s">
        <v>29</v>
      </c>
      <c r="C12" s="289" t="s">
        <v>30</v>
      </c>
      <c r="D12" s="289" t="s">
        <v>28</v>
      </c>
      <c r="E12" s="280">
        <v>36.299999999999997</v>
      </c>
    </row>
    <row r="13" spans="1:5">
      <c r="A13" s="291">
        <v>66292</v>
      </c>
      <c r="B13" s="291" t="s">
        <v>31</v>
      </c>
      <c r="C13" s="291" t="s">
        <v>32</v>
      </c>
      <c r="D13" s="291" t="s">
        <v>33</v>
      </c>
      <c r="E13" s="280">
        <v>29</v>
      </c>
    </row>
    <row r="14" spans="1:5">
      <c r="A14" s="291">
        <v>14438</v>
      </c>
      <c r="B14" s="291" t="s">
        <v>34</v>
      </c>
      <c r="C14" s="291" t="s">
        <v>35</v>
      </c>
      <c r="D14" s="291" t="s">
        <v>28</v>
      </c>
      <c r="E14" s="280">
        <v>36</v>
      </c>
    </row>
    <row r="15" spans="1:5">
      <c r="A15" s="291">
        <v>96799</v>
      </c>
      <c r="B15" s="291" t="s">
        <v>36</v>
      </c>
      <c r="C15" s="291" t="s">
        <v>37</v>
      </c>
      <c r="D15" s="291" t="s">
        <v>28</v>
      </c>
      <c r="E15" s="280">
        <v>19.5</v>
      </c>
    </row>
    <row r="16" spans="1:5">
      <c r="A16" s="291"/>
      <c r="B16" s="291" t="s">
        <v>38</v>
      </c>
      <c r="C16" s="291"/>
      <c r="D16" s="291"/>
      <c r="E16" s="280"/>
    </row>
    <row r="17" spans="1:5">
      <c r="A17" s="291">
        <v>137243</v>
      </c>
      <c r="B17" s="291" t="s">
        <v>39</v>
      </c>
      <c r="C17" s="291" t="s">
        <v>40</v>
      </c>
      <c r="D17" s="291" t="s">
        <v>41</v>
      </c>
      <c r="E17" s="280">
        <v>168</v>
      </c>
    </row>
    <row r="18" spans="1:5">
      <c r="A18" s="291">
        <v>128962</v>
      </c>
      <c r="B18" s="291" t="s">
        <v>42</v>
      </c>
      <c r="C18" s="291" t="s">
        <v>43</v>
      </c>
      <c r="D18" s="291" t="s">
        <v>44</v>
      </c>
      <c r="E18" s="280">
        <v>138</v>
      </c>
    </row>
    <row r="19" spans="1:5">
      <c r="A19" s="291">
        <v>138584</v>
      </c>
      <c r="B19" s="291" t="s">
        <v>45</v>
      </c>
      <c r="C19" s="291" t="s">
        <v>46</v>
      </c>
      <c r="D19" s="291" t="s">
        <v>44</v>
      </c>
      <c r="E19" s="280">
        <v>138</v>
      </c>
    </row>
    <row r="20" spans="1:5">
      <c r="A20" s="291">
        <v>138325</v>
      </c>
      <c r="B20" s="291" t="s">
        <v>47</v>
      </c>
      <c r="C20" s="291" t="s">
        <v>48</v>
      </c>
      <c r="D20" s="291" t="s">
        <v>49</v>
      </c>
      <c r="E20" s="280">
        <v>138</v>
      </c>
    </row>
    <row r="21" spans="1:5">
      <c r="A21" s="291">
        <v>105293</v>
      </c>
      <c r="B21" s="289" t="s">
        <v>50</v>
      </c>
      <c r="C21" s="289" t="s">
        <v>51</v>
      </c>
      <c r="D21" s="289" t="s">
        <v>52</v>
      </c>
      <c r="E21" s="280">
        <v>97</v>
      </c>
    </row>
    <row r="22" spans="1:5">
      <c r="A22" s="291">
        <v>105224</v>
      </c>
      <c r="B22" s="289" t="s">
        <v>53</v>
      </c>
      <c r="C22" s="289" t="s">
        <v>54</v>
      </c>
      <c r="D22" s="289" t="s">
        <v>52</v>
      </c>
      <c r="E22" s="280">
        <v>83</v>
      </c>
    </row>
    <row r="23" spans="1:5">
      <c r="A23" s="291">
        <v>105229</v>
      </c>
      <c r="B23" s="289" t="s">
        <v>55</v>
      </c>
      <c r="C23" s="289" t="s">
        <v>56</v>
      </c>
      <c r="D23" s="289" t="s">
        <v>52</v>
      </c>
      <c r="E23" s="280">
        <v>74</v>
      </c>
    </row>
    <row r="24" spans="1:5">
      <c r="A24" s="291">
        <v>106918</v>
      </c>
      <c r="B24" s="289" t="s">
        <v>57</v>
      </c>
      <c r="C24" s="289" t="s">
        <v>58</v>
      </c>
      <c r="D24" s="289" t="s">
        <v>52</v>
      </c>
      <c r="E24" s="280">
        <v>75</v>
      </c>
    </row>
    <row r="25" spans="1:5">
      <c r="A25" s="291">
        <v>105233</v>
      </c>
      <c r="B25" s="289" t="s">
        <v>59</v>
      </c>
      <c r="C25" s="289" t="s">
        <v>60</v>
      </c>
      <c r="D25" s="289" t="s">
        <v>52</v>
      </c>
      <c r="E25" s="280">
        <v>78</v>
      </c>
    </row>
    <row r="26" spans="1:5">
      <c r="A26" s="291">
        <v>105232</v>
      </c>
      <c r="B26" s="289" t="s">
        <v>61</v>
      </c>
      <c r="C26" s="289" t="s">
        <v>62</v>
      </c>
      <c r="D26" s="289" t="s">
        <v>52</v>
      </c>
      <c r="E26" s="280">
        <v>70</v>
      </c>
    </row>
    <row r="27" spans="1:5">
      <c r="A27" s="291">
        <v>105230</v>
      </c>
      <c r="B27" s="289" t="s">
        <v>63</v>
      </c>
      <c r="C27" s="289" t="s">
        <v>64</v>
      </c>
      <c r="D27" s="289" t="s">
        <v>52</v>
      </c>
      <c r="E27" s="280">
        <v>75</v>
      </c>
    </row>
    <row r="28" spans="1:5">
      <c r="A28" s="291">
        <v>105219</v>
      </c>
      <c r="B28" s="289" t="s">
        <v>65</v>
      </c>
      <c r="C28" s="289" t="s">
        <v>66</v>
      </c>
      <c r="D28" s="289" t="s">
        <v>52</v>
      </c>
      <c r="E28" s="280">
        <v>70</v>
      </c>
    </row>
    <row r="29" spans="1:5">
      <c r="A29" s="291">
        <v>105227</v>
      </c>
      <c r="B29" s="289" t="s">
        <v>67</v>
      </c>
      <c r="C29" s="289" t="s">
        <v>68</v>
      </c>
      <c r="D29" s="289" t="s">
        <v>52</v>
      </c>
      <c r="E29" s="280">
        <v>55</v>
      </c>
    </row>
    <row r="30" spans="1:5">
      <c r="A30" s="291">
        <v>130350</v>
      </c>
      <c r="B30" s="289" t="s">
        <v>69</v>
      </c>
      <c r="C30" s="289" t="s">
        <v>70</v>
      </c>
      <c r="D30" s="289" t="s">
        <v>52</v>
      </c>
      <c r="E30" s="280">
        <v>65</v>
      </c>
    </row>
    <row r="31" spans="1:5">
      <c r="A31" s="291">
        <v>105276</v>
      </c>
      <c r="B31" s="289" t="s">
        <v>71</v>
      </c>
      <c r="C31" s="289" t="s">
        <v>72</v>
      </c>
      <c r="D31" s="289" t="s">
        <v>52</v>
      </c>
      <c r="E31" s="280">
        <v>50</v>
      </c>
    </row>
    <row r="32" spans="1:5">
      <c r="A32" s="291">
        <v>117372</v>
      </c>
      <c r="B32" s="289" t="s">
        <v>73</v>
      </c>
      <c r="C32" s="289" t="s">
        <v>74</v>
      </c>
      <c r="D32" s="289" t="s">
        <v>52</v>
      </c>
      <c r="E32" s="280">
        <v>45</v>
      </c>
    </row>
    <row r="33" spans="1:5">
      <c r="A33" s="291">
        <v>117371</v>
      </c>
      <c r="B33" s="289" t="s">
        <v>75</v>
      </c>
      <c r="C33" s="289" t="s">
        <v>76</v>
      </c>
      <c r="D33" s="289" t="s">
        <v>52</v>
      </c>
      <c r="E33" s="280">
        <v>48</v>
      </c>
    </row>
    <row r="34" spans="1:5">
      <c r="A34" s="291">
        <v>117370</v>
      </c>
      <c r="B34" s="289" t="s">
        <v>77</v>
      </c>
      <c r="C34" s="289" t="s">
        <v>78</v>
      </c>
      <c r="D34" s="289" t="s">
        <v>52</v>
      </c>
      <c r="E34" s="280">
        <v>45</v>
      </c>
    </row>
    <row r="35" spans="1:5">
      <c r="A35" s="291">
        <v>105221</v>
      </c>
      <c r="B35" s="289" t="s">
        <v>79</v>
      </c>
      <c r="C35" s="289" t="s">
        <v>80</v>
      </c>
      <c r="D35" s="289" t="s">
        <v>52</v>
      </c>
      <c r="E35" s="280">
        <v>32</v>
      </c>
    </row>
    <row r="36" spans="1:5">
      <c r="A36" s="291">
        <v>105231</v>
      </c>
      <c r="B36" s="289" t="s">
        <v>81</v>
      </c>
      <c r="C36" s="289" t="s">
        <v>76</v>
      </c>
      <c r="D36" s="289" t="s">
        <v>52</v>
      </c>
      <c r="E36" s="280">
        <v>140</v>
      </c>
    </row>
    <row r="37" spans="1:5">
      <c r="A37" s="291">
        <v>105279</v>
      </c>
      <c r="B37" s="289" t="s">
        <v>82</v>
      </c>
      <c r="C37" s="289" t="s">
        <v>76</v>
      </c>
      <c r="D37" s="289" t="s">
        <v>52</v>
      </c>
      <c r="E37" s="280">
        <v>140</v>
      </c>
    </row>
    <row r="38" spans="1:5">
      <c r="A38" s="291">
        <v>105226</v>
      </c>
      <c r="B38" s="289" t="s">
        <v>83</v>
      </c>
      <c r="C38" s="289" t="s">
        <v>76</v>
      </c>
      <c r="D38" s="289" t="s">
        <v>52</v>
      </c>
      <c r="E38" s="280">
        <v>140</v>
      </c>
    </row>
    <row r="39" spans="1:5">
      <c r="A39" s="291">
        <v>105315</v>
      </c>
      <c r="B39" s="289" t="s">
        <v>84</v>
      </c>
      <c r="C39" s="289" t="s">
        <v>85</v>
      </c>
      <c r="D39" s="289" t="s">
        <v>52</v>
      </c>
      <c r="E39" s="280">
        <v>115</v>
      </c>
    </row>
    <row r="40" spans="1:5">
      <c r="A40" s="290">
        <v>104168</v>
      </c>
      <c r="B40" s="292" t="s">
        <v>86</v>
      </c>
      <c r="C40" s="292" t="s">
        <v>87</v>
      </c>
      <c r="D40" s="292" t="s">
        <v>88</v>
      </c>
      <c r="E40" s="259">
        <v>32.5</v>
      </c>
    </row>
    <row r="41" spans="1:5">
      <c r="A41" s="290">
        <v>130035</v>
      </c>
      <c r="B41" s="292" t="s">
        <v>89</v>
      </c>
      <c r="C41" s="292" t="s">
        <v>90</v>
      </c>
      <c r="D41" s="292" t="s">
        <v>91</v>
      </c>
      <c r="E41" s="259">
        <v>89</v>
      </c>
    </row>
    <row r="42" spans="1:5">
      <c r="A42" s="290">
        <v>130036</v>
      </c>
      <c r="B42" s="292" t="s">
        <v>92</v>
      </c>
      <c r="C42" s="292" t="s">
        <v>90</v>
      </c>
      <c r="D42" s="292" t="s">
        <v>91</v>
      </c>
      <c r="E42" s="259">
        <v>48</v>
      </c>
    </row>
    <row r="43" spans="1:5">
      <c r="A43" s="290">
        <v>130033</v>
      </c>
      <c r="B43" s="292" t="s">
        <v>93</v>
      </c>
      <c r="C43" s="292" t="s">
        <v>90</v>
      </c>
      <c r="D43" s="292" t="s">
        <v>91</v>
      </c>
      <c r="E43" s="259">
        <v>68</v>
      </c>
    </row>
    <row r="44" spans="1:5">
      <c r="A44" s="290">
        <v>130034</v>
      </c>
      <c r="B44" s="292" t="s">
        <v>94</v>
      </c>
      <c r="C44" s="292" t="s">
        <v>90</v>
      </c>
      <c r="D44" s="292" t="s">
        <v>91</v>
      </c>
      <c r="E44" s="259">
        <v>78</v>
      </c>
    </row>
    <row r="45" spans="1:5">
      <c r="A45" s="290">
        <v>48896</v>
      </c>
      <c r="B45" s="292" t="s">
        <v>95</v>
      </c>
      <c r="C45" s="292" t="s">
        <v>96</v>
      </c>
      <c r="D45" s="292" t="s">
        <v>97</v>
      </c>
      <c r="E45" s="259">
        <v>25.5</v>
      </c>
    </row>
    <row r="46" spans="1:5">
      <c r="A46" s="290">
        <v>122904</v>
      </c>
      <c r="B46" s="292" t="s">
        <v>95</v>
      </c>
      <c r="C46" s="292" t="s">
        <v>98</v>
      </c>
      <c r="D46" s="292" t="s">
        <v>99</v>
      </c>
      <c r="E46" s="259">
        <v>60</v>
      </c>
    </row>
    <row r="47" spans="1:5">
      <c r="A47" s="290">
        <v>122897</v>
      </c>
      <c r="B47" s="292" t="s">
        <v>95</v>
      </c>
      <c r="C47" s="292" t="s">
        <v>100</v>
      </c>
      <c r="D47" s="292" t="s">
        <v>99</v>
      </c>
      <c r="E47" s="259">
        <v>76</v>
      </c>
    </row>
    <row r="48" spans="1:5">
      <c r="A48" s="290">
        <v>37228</v>
      </c>
      <c r="B48" s="292" t="s">
        <v>101</v>
      </c>
      <c r="C48" s="292" t="s">
        <v>102</v>
      </c>
      <c r="D48" s="292" t="s">
        <v>88</v>
      </c>
      <c r="E48" s="259">
        <v>17.3</v>
      </c>
    </row>
    <row r="49" spans="1:5">
      <c r="A49" s="290">
        <v>127752</v>
      </c>
      <c r="B49" s="292" t="s">
        <v>95</v>
      </c>
      <c r="C49" s="292" t="s">
        <v>103</v>
      </c>
      <c r="D49" s="292" t="s">
        <v>104</v>
      </c>
      <c r="E49" s="259">
        <v>67</v>
      </c>
    </row>
    <row r="50" spans="1:5">
      <c r="A50" s="290">
        <v>127753</v>
      </c>
      <c r="B50" s="292" t="s">
        <v>95</v>
      </c>
      <c r="C50" s="292" t="s">
        <v>105</v>
      </c>
      <c r="D50" s="292" t="s">
        <v>104</v>
      </c>
      <c r="E50" s="259">
        <v>59</v>
      </c>
    </row>
    <row r="51" spans="1:5">
      <c r="A51" s="290">
        <v>127755</v>
      </c>
      <c r="B51" s="292" t="s">
        <v>95</v>
      </c>
      <c r="C51" s="292" t="s">
        <v>106</v>
      </c>
      <c r="D51" s="292" t="s">
        <v>104</v>
      </c>
      <c r="E51" s="259">
        <v>59</v>
      </c>
    </row>
    <row r="52" spans="1:5">
      <c r="A52" s="291">
        <v>121434</v>
      </c>
      <c r="B52" s="289" t="s">
        <v>107</v>
      </c>
      <c r="C52" s="289" t="s">
        <v>108</v>
      </c>
      <c r="D52" s="289" t="s">
        <v>109</v>
      </c>
      <c r="E52" s="259">
        <v>0.28000000000000003</v>
      </c>
    </row>
    <row r="53" spans="1:5">
      <c r="A53" s="290">
        <v>22406</v>
      </c>
      <c r="B53" s="292" t="s">
        <v>110</v>
      </c>
      <c r="C53" s="292" t="s">
        <v>111</v>
      </c>
      <c r="D53" s="292" t="s">
        <v>112</v>
      </c>
      <c r="E53" s="259">
        <v>31</v>
      </c>
    </row>
    <row r="54" spans="1:5">
      <c r="A54" s="290">
        <v>21833</v>
      </c>
      <c r="B54" s="292" t="s">
        <v>110</v>
      </c>
      <c r="C54" s="292" t="s">
        <v>113</v>
      </c>
      <c r="D54" s="292" t="s">
        <v>112</v>
      </c>
      <c r="E54" s="259">
        <v>25</v>
      </c>
    </row>
    <row r="55" spans="1:5">
      <c r="A55" s="290">
        <v>22397</v>
      </c>
      <c r="B55" s="292" t="s">
        <v>110</v>
      </c>
      <c r="C55" s="292" t="s">
        <v>114</v>
      </c>
      <c r="D55" s="292" t="s">
        <v>112</v>
      </c>
      <c r="E55" s="259">
        <v>72</v>
      </c>
    </row>
    <row r="56" spans="1:5">
      <c r="A56" s="290">
        <v>48937</v>
      </c>
      <c r="B56" s="292" t="s">
        <v>110</v>
      </c>
      <c r="C56" s="292" t="s">
        <v>115</v>
      </c>
      <c r="D56" s="292" t="s">
        <v>112</v>
      </c>
      <c r="E56" s="259">
        <v>57</v>
      </c>
    </row>
    <row r="57" spans="1:5">
      <c r="A57" s="290">
        <v>22398</v>
      </c>
      <c r="B57" s="292" t="s">
        <v>110</v>
      </c>
      <c r="C57" s="292" t="s">
        <v>116</v>
      </c>
      <c r="D57" s="292" t="s">
        <v>112</v>
      </c>
      <c r="E57" s="259">
        <v>138</v>
      </c>
    </row>
    <row r="58" spans="1:5">
      <c r="A58" s="290">
        <v>48938</v>
      </c>
      <c r="B58" s="292" t="s">
        <v>110</v>
      </c>
      <c r="C58" s="292" t="s">
        <v>117</v>
      </c>
      <c r="D58" s="292" t="s">
        <v>112</v>
      </c>
      <c r="E58" s="259">
        <v>110</v>
      </c>
    </row>
    <row r="59" spans="1:5">
      <c r="A59" s="290">
        <v>69771</v>
      </c>
      <c r="B59" s="292" t="s">
        <v>110</v>
      </c>
      <c r="C59" s="292" t="s">
        <v>118</v>
      </c>
      <c r="D59" s="292" t="s">
        <v>112</v>
      </c>
      <c r="E59" s="259">
        <v>49</v>
      </c>
    </row>
    <row r="60" spans="1:5">
      <c r="A60" s="290">
        <v>109548</v>
      </c>
      <c r="B60" s="292" t="s">
        <v>110</v>
      </c>
      <c r="C60" s="292" t="s">
        <v>119</v>
      </c>
      <c r="D60" s="292" t="s">
        <v>112</v>
      </c>
      <c r="E60" s="259">
        <v>88</v>
      </c>
    </row>
    <row r="61" spans="1:5">
      <c r="A61" s="290">
        <v>132246</v>
      </c>
      <c r="B61" s="292" t="s">
        <v>110</v>
      </c>
      <c r="C61" s="292" t="s">
        <v>120</v>
      </c>
      <c r="D61" s="292" t="s">
        <v>121</v>
      </c>
      <c r="E61" s="259">
        <v>65</v>
      </c>
    </row>
    <row r="62" spans="1:5">
      <c r="A62" s="290">
        <v>132252</v>
      </c>
      <c r="B62" s="292" t="s">
        <v>110</v>
      </c>
      <c r="C62" s="292" t="s">
        <v>122</v>
      </c>
      <c r="D62" s="292" t="s">
        <v>121</v>
      </c>
      <c r="E62" s="259">
        <v>76</v>
      </c>
    </row>
    <row r="63" spans="1:5">
      <c r="A63" s="290">
        <v>93860</v>
      </c>
      <c r="B63" s="292" t="s">
        <v>110</v>
      </c>
      <c r="C63" s="292" t="s">
        <v>123</v>
      </c>
      <c r="D63" s="292" t="s">
        <v>121</v>
      </c>
      <c r="E63" s="259">
        <v>32</v>
      </c>
    </row>
    <row r="64" spans="1:5">
      <c r="A64" s="290">
        <v>86513</v>
      </c>
      <c r="B64" s="292" t="s">
        <v>110</v>
      </c>
      <c r="C64" s="292" t="s">
        <v>124</v>
      </c>
      <c r="D64" s="292" t="s">
        <v>121</v>
      </c>
      <c r="E64" s="259">
        <v>41</v>
      </c>
    </row>
    <row r="65" spans="1:5">
      <c r="A65" s="290">
        <v>48729</v>
      </c>
      <c r="B65" s="292" t="s">
        <v>110</v>
      </c>
      <c r="C65" s="292" t="s">
        <v>125</v>
      </c>
      <c r="D65" s="292" t="s">
        <v>121</v>
      </c>
      <c r="E65" s="259">
        <v>46</v>
      </c>
    </row>
    <row r="66" spans="1:5">
      <c r="A66" s="290">
        <v>86521</v>
      </c>
      <c r="B66" s="292" t="s">
        <v>110</v>
      </c>
      <c r="C66" s="292" t="s">
        <v>126</v>
      </c>
      <c r="D66" s="292" t="s">
        <v>121</v>
      </c>
      <c r="E66" s="259">
        <v>73</v>
      </c>
    </row>
    <row r="67" spans="1:5">
      <c r="A67" s="291">
        <v>124624</v>
      </c>
      <c r="B67" s="289" t="s">
        <v>127</v>
      </c>
      <c r="C67" s="289" t="s">
        <v>128</v>
      </c>
      <c r="D67" s="289" t="s">
        <v>129</v>
      </c>
      <c r="E67" s="259">
        <v>35</v>
      </c>
    </row>
    <row r="68" spans="1:5">
      <c r="A68" s="291">
        <v>124613</v>
      </c>
      <c r="B68" s="289" t="s">
        <v>130</v>
      </c>
      <c r="C68" s="289" t="s">
        <v>131</v>
      </c>
      <c r="D68" s="289" t="s">
        <v>129</v>
      </c>
      <c r="E68" s="259">
        <v>118</v>
      </c>
    </row>
    <row r="69" spans="1:5">
      <c r="A69" s="291">
        <v>131808</v>
      </c>
      <c r="B69" s="289" t="s">
        <v>132</v>
      </c>
      <c r="C69" s="289" t="s">
        <v>133</v>
      </c>
      <c r="D69" s="289" t="s">
        <v>129</v>
      </c>
      <c r="E69" s="259">
        <v>150</v>
      </c>
    </row>
    <row r="70" spans="1:5">
      <c r="A70" s="291">
        <v>124631</v>
      </c>
      <c r="B70" s="289" t="s">
        <v>134</v>
      </c>
      <c r="C70" s="289" t="s">
        <v>131</v>
      </c>
      <c r="D70" s="289" t="s">
        <v>129</v>
      </c>
      <c r="E70" s="259">
        <v>188</v>
      </c>
    </row>
    <row r="71" spans="1:5">
      <c r="A71" s="291">
        <v>131809</v>
      </c>
      <c r="B71" s="289" t="s">
        <v>135</v>
      </c>
      <c r="C71" s="289" t="s">
        <v>133</v>
      </c>
      <c r="D71" s="289" t="s">
        <v>129</v>
      </c>
      <c r="E71" s="259">
        <v>118</v>
      </c>
    </row>
    <row r="72" spans="1:5">
      <c r="A72" s="291">
        <v>124627</v>
      </c>
      <c r="B72" s="289" t="s">
        <v>136</v>
      </c>
      <c r="C72" s="289" t="s">
        <v>128</v>
      </c>
      <c r="D72" s="289" t="s">
        <v>129</v>
      </c>
      <c r="E72" s="259">
        <v>240</v>
      </c>
    </row>
    <row r="73" spans="1:5">
      <c r="A73" s="291">
        <v>124619</v>
      </c>
      <c r="B73" s="289" t="s">
        <v>137</v>
      </c>
      <c r="C73" s="289" t="s">
        <v>131</v>
      </c>
      <c r="D73" s="289" t="s">
        <v>129</v>
      </c>
      <c r="E73" s="259">
        <v>240</v>
      </c>
    </row>
    <row r="74" spans="1:5">
      <c r="A74" s="291">
        <v>124626</v>
      </c>
      <c r="B74" s="289" t="s">
        <v>138</v>
      </c>
      <c r="C74" s="289" t="s">
        <v>131</v>
      </c>
      <c r="D74" s="289" t="s">
        <v>139</v>
      </c>
      <c r="E74" s="259">
        <v>60</v>
      </c>
    </row>
    <row r="75" spans="1:5">
      <c r="A75" s="291">
        <v>131812</v>
      </c>
      <c r="B75" s="289" t="s">
        <v>140</v>
      </c>
      <c r="C75" s="289" t="s">
        <v>128</v>
      </c>
      <c r="D75" s="289" t="s">
        <v>141</v>
      </c>
      <c r="E75" s="259">
        <v>88</v>
      </c>
    </row>
    <row r="76" spans="1:5">
      <c r="A76" s="291">
        <v>131807</v>
      </c>
      <c r="B76" s="289" t="s">
        <v>142</v>
      </c>
      <c r="C76" s="289" t="s">
        <v>133</v>
      </c>
      <c r="D76" s="289" t="s">
        <v>129</v>
      </c>
      <c r="E76" s="259">
        <v>98</v>
      </c>
    </row>
    <row r="77" spans="1:5">
      <c r="A77" s="291">
        <v>131811</v>
      </c>
      <c r="B77" s="289" t="s">
        <v>143</v>
      </c>
      <c r="C77" s="289" t="s">
        <v>133</v>
      </c>
      <c r="D77" s="289" t="s">
        <v>129</v>
      </c>
      <c r="E77" s="259">
        <v>120</v>
      </c>
    </row>
    <row r="78" spans="1:5">
      <c r="A78" s="291">
        <v>131810</v>
      </c>
      <c r="B78" s="289" t="s">
        <v>144</v>
      </c>
      <c r="C78" s="289" t="s">
        <v>128</v>
      </c>
      <c r="D78" s="289" t="s">
        <v>129</v>
      </c>
      <c r="E78" s="259">
        <v>160</v>
      </c>
    </row>
    <row r="79" spans="1:5">
      <c r="A79" s="291">
        <v>124621</v>
      </c>
      <c r="B79" s="289" t="s">
        <v>145</v>
      </c>
      <c r="C79" s="289" t="s">
        <v>146</v>
      </c>
      <c r="D79" s="289" t="s">
        <v>129</v>
      </c>
      <c r="E79" s="259">
        <v>90</v>
      </c>
    </row>
    <row r="80" spans="1:5">
      <c r="A80" s="291">
        <v>124622</v>
      </c>
      <c r="B80" s="289" t="s">
        <v>147</v>
      </c>
      <c r="C80" s="289" t="s">
        <v>131</v>
      </c>
      <c r="D80" s="289" t="s">
        <v>129</v>
      </c>
      <c r="E80" s="259">
        <v>80</v>
      </c>
    </row>
    <row r="81" spans="1:5">
      <c r="A81" s="291">
        <v>124623</v>
      </c>
      <c r="B81" s="289" t="s">
        <v>148</v>
      </c>
      <c r="C81" s="289" t="s">
        <v>146</v>
      </c>
      <c r="D81" s="289" t="s">
        <v>129</v>
      </c>
      <c r="E81" s="259">
        <v>70</v>
      </c>
    </row>
    <row r="82" spans="1:5">
      <c r="A82" s="291">
        <v>124630</v>
      </c>
      <c r="B82" s="289" t="s">
        <v>149</v>
      </c>
      <c r="C82" s="289" t="s">
        <v>131</v>
      </c>
      <c r="D82" s="289" t="s">
        <v>129</v>
      </c>
      <c r="E82" s="259">
        <v>85</v>
      </c>
    </row>
    <row r="83" spans="1:5">
      <c r="A83" s="291">
        <v>124625</v>
      </c>
      <c r="B83" s="289" t="s">
        <v>150</v>
      </c>
      <c r="C83" s="289" t="s">
        <v>131</v>
      </c>
      <c r="D83" s="289" t="s">
        <v>129</v>
      </c>
      <c r="E83" s="259">
        <v>90</v>
      </c>
    </row>
    <row r="84" spans="1:5">
      <c r="A84" s="291">
        <v>134529</v>
      </c>
      <c r="B84" s="289" t="s">
        <v>127</v>
      </c>
      <c r="C84" s="289" t="s">
        <v>151</v>
      </c>
      <c r="D84" s="289" t="s">
        <v>141</v>
      </c>
      <c r="E84" s="259">
        <v>80</v>
      </c>
    </row>
    <row r="85" spans="1:5">
      <c r="A85" s="291">
        <v>124632</v>
      </c>
      <c r="B85" s="289" t="s">
        <v>152</v>
      </c>
      <c r="C85" s="289" t="s">
        <v>131</v>
      </c>
      <c r="D85" s="289" t="s">
        <v>129</v>
      </c>
      <c r="E85" s="259">
        <v>150</v>
      </c>
    </row>
    <row r="86" spans="1:5">
      <c r="A86" s="291">
        <v>131813</v>
      </c>
      <c r="B86" s="289" t="s">
        <v>153</v>
      </c>
      <c r="C86" s="289" t="s">
        <v>133</v>
      </c>
      <c r="D86" s="289" t="s">
        <v>141</v>
      </c>
      <c r="E86" s="259">
        <v>98</v>
      </c>
    </row>
    <row r="87" spans="1:5">
      <c r="A87" s="291">
        <v>131806</v>
      </c>
      <c r="B87" s="289" t="s">
        <v>154</v>
      </c>
      <c r="C87" s="289" t="s">
        <v>128</v>
      </c>
      <c r="D87" s="289" t="s">
        <v>129</v>
      </c>
      <c r="E87" s="259">
        <v>120</v>
      </c>
    </row>
    <row r="88" spans="1:5">
      <c r="A88" s="291">
        <v>124620</v>
      </c>
      <c r="B88" s="289" t="s">
        <v>155</v>
      </c>
      <c r="C88" s="289" t="s">
        <v>146</v>
      </c>
      <c r="D88" s="289" t="s">
        <v>139</v>
      </c>
      <c r="E88" s="259">
        <v>68</v>
      </c>
    </row>
  </sheetData>
  <phoneticPr fontId="15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0"/>
  <sheetViews>
    <sheetView topLeftCell="A13" workbookViewId="0">
      <selection activeCell="C19" sqref="C19"/>
    </sheetView>
  </sheetViews>
  <sheetFormatPr defaultRowHeight="13.5"/>
  <cols>
    <col min="1" max="1" width="4.5" style="7" customWidth="1"/>
    <col min="2" max="2" width="6.875" style="8" hidden="1" customWidth="1"/>
    <col min="3" max="3" width="11.625" style="8" customWidth="1"/>
    <col min="4" max="4" width="12" style="8" hidden="1" customWidth="1"/>
    <col min="5" max="5" width="10.625" style="8" customWidth="1"/>
    <col min="6" max="6" width="7.25" style="8" customWidth="1"/>
    <col min="7" max="7" width="6.125" style="7" customWidth="1"/>
    <col min="8" max="8" width="9" style="7"/>
    <col min="9" max="9" width="10.125" style="7" customWidth="1"/>
    <col min="10" max="10" width="6.625" style="7" customWidth="1"/>
    <col min="11" max="11" width="9" style="7"/>
    <col min="12" max="12" width="21.25" style="8" customWidth="1"/>
    <col min="13" max="13" width="8.5" style="240" hidden="1" customWidth="1"/>
    <col min="14" max="14" width="28.125" style="241" customWidth="1"/>
    <col min="15" max="15" width="13.875" style="242" customWidth="1"/>
  </cols>
  <sheetData>
    <row r="1" spans="1:15">
      <c r="A1" s="300" t="s">
        <v>156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1"/>
      <c r="M1" s="266"/>
      <c r="N1" s="267"/>
      <c r="O1" s="268"/>
    </row>
    <row r="2" spans="1:15" ht="24">
      <c r="A2" s="243" t="s">
        <v>157</v>
      </c>
      <c r="B2" s="244" t="s">
        <v>0</v>
      </c>
      <c r="C2" s="244" t="s">
        <v>1</v>
      </c>
      <c r="D2" s="244" t="s">
        <v>2</v>
      </c>
      <c r="E2" s="244" t="s">
        <v>3</v>
      </c>
      <c r="F2" s="243" t="s">
        <v>4</v>
      </c>
      <c r="G2" s="243" t="s">
        <v>158</v>
      </c>
      <c r="H2" s="243" t="s">
        <v>159</v>
      </c>
      <c r="I2" s="243" t="s">
        <v>160</v>
      </c>
      <c r="J2" s="243" t="s">
        <v>161</v>
      </c>
      <c r="K2" s="243" t="s">
        <v>159</v>
      </c>
      <c r="L2" s="244" t="s">
        <v>162</v>
      </c>
      <c r="M2" s="243" t="s">
        <v>163</v>
      </c>
      <c r="N2" s="244" t="s">
        <v>164</v>
      </c>
      <c r="O2" s="269"/>
    </row>
    <row r="3" spans="1:15" ht="36">
      <c r="A3" s="245">
        <v>1</v>
      </c>
      <c r="B3" s="246">
        <v>115733</v>
      </c>
      <c r="C3" s="246" t="s">
        <v>165</v>
      </c>
      <c r="D3" s="246" t="s">
        <v>6</v>
      </c>
      <c r="E3" s="246" t="s">
        <v>7</v>
      </c>
      <c r="F3" s="247">
        <v>799</v>
      </c>
      <c r="G3" s="245">
        <v>1000</v>
      </c>
      <c r="H3" s="248" t="s">
        <v>166</v>
      </c>
      <c r="I3" s="248" t="s">
        <v>167</v>
      </c>
      <c r="J3" s="245">
        <v>1500</v>
      </c>
      <c r="K3" s="270" t="s">
        <v>168</v>
      </c>
      <c r="L3" s="271" t="s">
        <v>169</v>
      </c>
      <c r="M3" s="304" t="s">
        <v>170</v>
      </c>
      <c r="N3" s="271" t="s">
        <v>171</v>
      </c>
      <c r="O3" s="272" t="s">
        <v>172</v>
      </c>
    </row>
    <row r="4" spans="1:15" ht="60">
      <c r="A4" s="138">
        <v>2</v>
      </c>
      <c r="B4" s="249">
        <v>21580</v>
      </c>
      <c r="C4" s="250" t="s">
        <v>173</v>
      </c>
      <c r="D4" s="250" t="s">
        <v>9</v>
      </c>
      <c r="E4" s="251" t="s">
        <v>10</v>
      </c>
      <c r="F4" s="252">
        <v>80</v>
      </c>
      <c r="G4" s="138">
        <v>2000</v>
      </c>
      <c r="H4" s="253" t="s">
        <v>174</v>
      </c>
      <c r="I4" s="253" t="s">
        <v>175</v>
      </c>
      <c r="J4" s="138">
        <v>2600</v>
      </c>
      <c r="K4" s="273" t="s">
        <v>176</v>
      </c>
      <c r="L4" s="274" t="s">
        <v>177</v>
      </c>
      <c r="M4" s="299"/>
      <c r="N4" s="274" t="s">
        <v>178</v>
      </c>
      <c r="O4" s="269" t="s">
        <v>172</v>
      </c>
    </row>
    <row r="5" spans="1:15" ht="36">
      <c r="A5" s="138">
        <v>3</v>
      </c>
      <c r="B5" s="251">
        <v>28207</v>
      </c>
      <c r="C5" s="254" t="s">
        <v>11</v>
      </c>
      <c r="D5" s="254" t="s">
        <v>12</v>
      </c>
      <c r="E5" s="251" t="s">
        <v>13</v>
      </c>
      <c r="F5" s="252">
        <v>16.8</v>
      </c>
      <c r="G5" s="138">
        <v>3600</v>
      </c>
      <c r="H5" s="138" t="s">
        <v>179</v>
      </c>
      <c r="I5" s="276" t="s">
        <v>180</v>
      </c>
      <c r="J5" s="277">
        <v>4844.5361065389798</v>
      </c>
      <c r="K5" s="202" t="s">
        <v>181</v>
      </c>
      <c r="L5" s="274" t="s">
        <v>182</v>
      </c>
      <c r="M5" s="299" t="s">
        <v>183</v>
      </c>
      <c r="N5" s="295" t="s">
        <v>184</v>
      </c>
      <c r="O5" s="269" t="s">
        <v>172</v>
      </c>
    </row>
    <row r="6" spans="1:15" ht="36">
      <c r="A6" s="138">
        <v>4</v>
      </c>
      <c r="B6" s="251">
        <v>126012</v>
      </c>
      <c r="C6" s="254" t="s">
        <v>14</v>
      </c>
      <c r="D6" s="254" t="s">
        <v>15</v>
      </c>
      <c r="E6" s="251" t="s">
        <v>16</v>
      </c>
      <c r="F6" s="252">
        <v>33.799999999999997</v>
      </c>
      <c r="G6" s="138">
        <v>1200</v>
      </c>
      <c r="H6" s="138" t="s">
        <v>181</v>
      </c>
      <c r="I6" s="276" t="s">
        <v>185</v>
      </c>
      <c r="J6" s="169">
        <v>1880</v>
      </c>
      <c r="K6" s="202" t="s">
        <v>186</v>
      </c>
      <c r="L6" s="274" t="s">
        <v>182</v>
      </c>
      <c r="M6" s="299"/>
      <c r="N6" s="295"/>
      <c r="O6" s="269" t="s">
        <v>172</v>
      </c>
    </row>
    <row r="7" spans="1:15" ht="36">
      <c r="A7" s="138">
        <v>5</v>
      </c>
      <c r="B7" s="255">
        <v>126425</v>
      </c>
      <c r="C7" s="255" t="s">
        <v>19</v>
      </c>
      <c r="D7" s="255"/>
      <c r="E7" s="254" t="s">
        <v>13</v>
      </c>
      <c r="F7" s="252">
        <v>25.6</v>
      </c>
      <c r="G7" s="138">
        <v>620</v>
      </c>
      <c r="H7" s="138" t="s">
        <v>185</v>
      </c>
      <c r="I7" s="138" t="s">
        <v>185</v>
      </c>
      <c r="J7" s="278">
        <v>1012.56920544666</v>
      </c>
      <c r="K7" s="202" t="s">
        <v>187</v>
      </c>
      <c r="L7" s="274" t="s">
        <v>188</v>
      </c>
      <c r="M7" s="299"/>
      <c r="N7" s="295"/>
      <c r="O7" s="269" t="s">
        <v>172</v>
      </c>
    </row>
    <row r="8" spans="1:15" ht="24">
      <c r="A8" s="138">
        <v>6</v>
      </c>
      <c r="B8" s="255">
        <v>106229</v>
      </c>
      <c r="C8" s="255" t="s">
        <v>20</v>
      </c>
      <c r="D8" s="255"/>
      <c r="E8" s="254" t="s">
        <v>13</v>
      </c>
      <c r="F8" s="252">
        <v>19.2</v>
      </c>
      <c r="G8" s="138">
        <v>450</v>
      </c>
      <c r="H8" s="138" t="s">
        <v>179</v>
      </c>
      <c r="I8" s="138" t="s">
        <v>179</v>
      </c>
      <c r="J8" s="169">
        <v>800</v>
      </c>
      <c r="K8" s="202" t="s">
        <v>181</v>
      </c>
      <c r="L8" s="274" t="s">
        <v>189</v>
      </c>
      <c r="M8" s="299"/>
      <c r="N8" s="295"/>
      <c r="O8" s="269" t="s">
        <v>190</v>
      </c>
    </row>
    <row r="9" spans="1:15">
      <c r="A9" s="138">
        <v>7</v>
      </c>
      <c r="B9" s="256">
        <v>133461</v>
      </c>
      <c r="C9" s="27" t="s">
        <v>17</v>
      </c>
      <c r="D9" s="257" t="s">
        <v>191</v>
      </c>
      <c r="E9" s="258" t="s">
        <v>13</v>
      </c>
      <c r="F9" s="252">
        <v>12.8</v>
      </c>
      <c r="G9" s="138">
        <v>1200</v>
      </c>
      <c r="H9" s="138" t="s">
        <v>180</v>
      </c>
      <c r="I9" s="138" t="s">
        <v>180</v>
      </c>
      <c r="J9" s="169">
        <v>1800</v>
      </c>
      <c r="K9" s="202" t="s">
        <v>185</v>
      </c>
      <c r="L9" s="274" t="s">
        <v>192</v>
      </c>
      <c r="M9" s="299"/>
      <c r="N9" s="295"/>
      <c r="O9" s="269" t="s">
        <v>193</v>
      </c>
    </row>
    <row r="10" spans="1:15" ht="36">
      <c r="A10" s="297">
        <v>8</v>
      </c>
      <c r="B10" s="256">
        <v>39103</v>
      </c>
      <c r="C10" s="27" t="s">
        <v>194</v>
      </c>
      <c r="D10" s="256" t="s">
        <v>195</v>
      </c>
      <c r="E10" s="27" t="s">
        <v>196</v>
      </c>
      <c r="F10" s="252">
        <v>58</v>
      </c>
      <c r="G10" s="297">
        <v>5600</v>
      </c>
      <c r="H10" s="138" t="s">
        <v>197</v>
      </c>
      <c r="I10" s="138" t="s">
        <v>197</v>
      </c>
      <c r="J10" s="297">
        <v>6700</v>
      </c>
      <c r="K10" s="202" t="s">
        <v>187</v>
      </c>
      <c r="L10" s="274" t="s">
        <v>198</v>
      </c>
      <c r="M10" s="299" t="s">
        <v>199</v>
      </c>
      <c r="N10" s="274" t="s">
        <v>200</v>
      </c>
      <c r="O10" s="269" t="s">
        <v>190</v>
      </c>
    </row>
    <row r="11" spans="1:15" ht="24">
      <c r="A11" s="297"/>
      <c r="B11" s="256">
        <v>66828</v>
      </c>
      <c r="C11" s="27" t="s">
        <v>24</v>
      </c>
      <c r="D11" s="256"/>
      <c r="E11" s="27" t="s">
        <v>25</v>
      </c>
      <c r="F11" s="252">
        <v>49</v>
      </c>
      <c r="G11" s="297"/>
      <c r="H11" s="138" t="s">
        <v>201</v>
      </c>
      <c r="I11" s="138" t="s">
        <v>202</v>
      </c>
      <c r="J11" s="297"/>
      <c r="K11" s="202" t="s">
        <v>203</v>
      </c>
      <c r="L11" s="274" t="s">
        <v>204</v>
      </c>
      <c r="M11" s="299"/>
      <c r="N11" s="274" t="s">
        <v>205</v>
      </c>
      <c r="O11" s="269" t="s">
        <v>193</v>
      </c>
    </row>
    <row r="12" spans="1:15" ht="72">
      <c r="A12" s="138">
        <v>9</v>
      </c>
      <c r="B12" s="256">
        <v>137243</v>
      </c>
      <c r="C12" s="27" t="s">
        <v>206</v>
      </c>
      <c r="D12" s="256" t="s">
        <v>40</v>
      </c>
      <c r="E12" s="27" t="s">
        <v>41</v>
      </c>
      <c r="F12" s="252">
        <v>168</v>
      </c>
      <c r="G12" s="138">
        <v>300</v>
      </c>
      <c r="H12" s="253" t="s">
        <v>207</v>
      </c>
      <c r="I12" s="138" t="s">
        <v>186</v>
      </c>
      <c r="J12" s="138">
        <v>490</v>
      </c>
      <c r="K12" s="279" t="s">
        <v>208</v>
      </c>
      <c r="L12" s="274"/>
      <c r="M12" s="275" t="s">
        <v>209</v>
      </c>
      <c r="N12" s="274" t="s">
        <v>210</v>
      </c>
      <c r="O12" s="269"/>
    </row>
    <row r="13" spans="1:15">
      <c r="A13" s="297">
        <v>10</v>
      </c>
      <c r="B13" s="256">
        <v>104642</v>
      </c>
      <c r="C13" s="27" t="s">
        <v>26</v>
      </c>
      <c r="D13" s="256" t="s">
        <v>211</v>
      </c>
      <c r="E13" s="27" t="s">
        <v>28</v>
      </c>
      <c r="F13" s="252">
        <v>32</v>
      </c>
      <c r="G13" s="298" t="s">
        <v>212</v>
      </c>
      <c r="H13" s="259" t="s">
        <v>186</v>
      </c>
      <c r="I13" s="303" t="s">
        <v>213</v>
      </c>
      <c r="J13" s="298" t="s">
        <v>214</v>
      </c>
      <c r="K13" s="275" t="s">
        <v>215</v>
      </c>
      <c r="L13" s="274"/>
      <c r="M13" s="299" t="s">
        <v>170</v>
      </c>
      <c r="N13" s="295" t="s">
        <v>216</v>
      </c>
      <c r="O13" s="269"/>
    </row>
    <row r="14" spans="1:15">
      <c r="A14" s="297"/>
      <c r="B14" s="256">
        <v>45137</v>
      </c>
      <c r="C14" s="27" t="s">
        <v>29</v>
      </c>
      <c r="D14" s="257" t="s">
        <v>217</v>
      </c>
      <c r="E14" s="258" t="s">
        <v>28</v>
      </c>
      <c r="F14" s="252">
        <v>36.299999999999997</v>
      </c>
      <c r="G14" s="298"/>
      <c r="H14" s="259" t="s">
        <v>186</v>
      </c>
      <c r="I14" s="303"/>
      <c r="J14" s="298"/>
      <c r="K14" s="275" t="s">
        <v>215</v>
      </c>
      <c r="L14" s="274"/>
      <c r="M14" s="299"/>
      <c r="N14" s="295"/>
      <c r="O14" s="269"/>
    </row>
    <row r="15" spans="1:15">
      <c r="A15" s="297"/>
      <c r="B15" s="256">
        <v>66292</v>
      </c>
      <c r="C15" s="27" t="s">
        <v>31</v>
      </c>
      <c r="D15" s="256" t="s">
        <v>32</v>
      </c>
      <c r="E15" s="27" t="s">
        <v>33</v>
      </c>
      <c r="F15" s="252">
        <v>29</v>
      </c>
      <c r="G15" s="298"/>
      <c r="H15" s="259" t="s">
        <v>218</v>
      </c>
      <c r="I15" s="303"/>
      <c r="J15" s="298"/>
      <c r="K15" s="275" t="s">
        <v>219</v>
      </c>
      <c r="L15" s="274"/>
      <c r="M15" s="299"/>
      <c r="N15" s="295"/>
      <c r="O15" s="269"/>
    </row>
    <row r="16" spans="1:15">
      <c r="A16" s="297"/>
      <c r="B16" s="256">
        <v>14438</v>
      </c>
      <c r="C16" s="27" t="s">
        <v>34</v>
      </c>
      <c r="D16" s="256" t="s">
        <v>220</v>
      </c>
      <c r="E16" s="27" t="s">
        <v>28</v>
      </c>
      <c r="F16" s="252">
        <v>36</v>
      </c>
      <c r="G16" s="298"/>
      <c r="H16" s="259" t="s">
        <v>187</v>
      </c>
      <c r="I16" s="303"/>
      <c r="J16" s="298"/>
      <c r="K16" s="275" t="s">
        <v>186</v>
      </c>
      <c r="L16" s="274"/>
      <c r="M16" s="299"/>
      <c r="N16" s="295"/>
      <c r="O16" s="269"/>
    </row>
    <row r="17" spans="1:15">
      <c r="A17" s="297"/>
      <c r="B17" s="256">
        <v>96799</v>
      </c>
      <c r="C17" s="27" t="s">
        <v>36</v>
      </c>
      <c r="D17" s="256" t="s">
        <v>221</v>
      </c>
      <c r="E17" s="27" t="s">
        <v>28</v>
      </c>
      <c r="F17" s="252">
        <v>19.5</v>
      </c>
      <c r="G17" s="298"/>
      <c r="H17" s="259" t="s">
        <v>197</v>
      </c>
      <c r="I17" s="303"/>
      <c r="J17" s="298"/>
      <c r="K17" s="275" t="s">
        <v>187</v>
      </c>
      <c r="L17" s="274"/>
      <c r="M17" s="299"/>
      <c r="N17" s="295"/>
      <c r="O17" s="269"/>
    </row>
    <row r="18" spans="1:15" ht="18" customHeight="1">
      <c r="A18" s="297">
        <v>11</v>
      </c>
      <c r="B18" s="256">
        <v>138325</v>
      </c>
      <c r="C18" s="27" t="s">
        <v>222</v>
      </c>
      <c r="D18" s="257" t="s">
        <v>223</v>
      </c>
      <c r="E18" s="258" t="s">
        <v>44</v>
      </c>
      <c r="F18" s="252" t="s">
        <v>224</v>
      </c>
      <c r="G18" s="297">
        <v>1000</v>
      </c>
      <c r="H18" s="302">
        <v>0.1</v>
      </c>
      <c r="I18" s="296" t="s">
        <v>215</v>
      </c>
      <c r="J18" s="297">
        <v>1500</v>
      </c>
      <c r="K18" s="293">
        <v>0.13</v>
      </c>
      <c r="L18" s="295" t="s">
        <v>225</v>
      </c>
      <c r="M18" s="299" t="s">
        <v>199</v>
      </c>
      <c r="N18" s="295" t="s">
        <v>226</v>
      </c>
      <c r="O18" s="295" t="s">
        <v>193</v>
      </c>
    </row>
    <row r="19" spans="1:15" ht="15" customHeight="1">
      <c r="A19" s="297"/>
      <c r="B19" s="256">
        <v>138584</v>
      </c>
      <c r="C19" s="27" t="s">
        <v>45</v>
      </c>
      <c r="D19" s="257" t="s">
        <v>227</v>
      </c>
      <c r="E19" s="258" t="s">
        <v>44</v>
      </c>
      <c r="F19" s="252" t="s">
        <v>224</v>
      </c>
      <c r="G19" s="297"/>
      <c r="H19" s="296"/>
      <c r="I19" s="296"/>
      <c r="J19" s="297"/>
      <c r="K19" s="294"/>
      <c r="L19" s="295"/>
      <c r="M19" s="299"/>
      <c r="N19" s="295"/>
      <c r="O19" s="295"/>
    </row>
    <row r="20" spans="1:15" ht="24.95" customHeight="1">
      <c r="A20" s="297"/>
      <c r="B20" s="256">
        <v>128962</v>
      </c>
      <c r="C20" s="27" t="s">
        <v>45</v>
      </c>
      <c r="D20" s="257" t="s">
        <v>228</v>
      </c>
      <c r="E20" s="258" t="s">
        <v>44</v>
      </c>
      <c r="F20" s="252">
        <v>138</v>
      </c>
      <c r="G20" s="297"/>
      <c r="H20" s="296"/>
      <c r="I20" s="296"/>
      <c r="J20" s="297"/>
      <c r="K20" s="294"/>
      <c r="L20" s="295"/>
      <c r="M20" s="299"/>
      <c r="N20" s="295"/>
      <c r="O20" s="295"/>
    </row>
    <row r="21" spans="1:15" ht="84">
      <c r="A21" s="138">
        <v>12</v>
      </c>
      <c r="B21" s="256"/>
      <c r="C21" s="27" t="s">
        <v>52</v>
      </c>
      <c r="D21" s="256"/>
      <c r="E21" s="255"/>
      <c r="F21" s="252"/>
      <c r="G21" s="138" t="s">
        <v>229</v>
      </c>
      <c r="H21" s="260">
        <v>0.15</v>
      </c>
      <c r="I21" s="280" t="s">
        <v>213</v>
      </c>
      <c r="J21" s="138" t="s">
        <v>230</v>
      </c>
      <c r="K21" s="281">
        <v>0.25</v>
      </c>
      <c r="L21" s="274" t="s">
        <v>231</v>
      </c>
      <c r="M21" s="275" t="s">
        <v>232</v>
      </c>
      <c r="N21" s="274" t="s">
        <v>233</v>
      </c>
      <c r="O21" s="269" t="s">
        <v>193</v>
      </c>
    </row>
    <row r="22" spans="1:15">
      <c r="A22" s="138">
        <v>13</v>
      </c>
      <c r="B22" s="255"/>
      <c r="C22" s="255" t="s">
        <v>141</v>
      </c>
      <c r="D22" s="255"/>
      <c r="E22" s="255"/>
      <c r="F22" s="252"/>
      <c r="G22" s="138">
        <v>2400</v>
      </c>
      <c r="H22" s="260">
        <v>0.05</v>
      </c>
      <c r="I22" s="280" t="s">
        <v>234</v>
      </c>
      <c r="J22" s="138">
        <v>3000</v>
      </c>
      <c r="K22" s="281">
        <v>0.08</v>
      </c>
      <c r="L22" s="274" t="s">
        <v>231</v>
      </c>
      <c r="M22" s="275" t="s">
        <v>235</v>
      </c>
      <c r="N22" s="274" t="s">
        <v>236</v>
      </c>
      <c r="O22" s="269" t="s">
        <v>193</v>
      </c>
    </row>
    <row r="23" spans="1:15" ht="36">
      <c r="A23" s="138">
        <v>14</v>
      </c>
      <c r="B23" s="255"/>
      <c r="C23" s="255" t="s">
        <v>38</v>
      </c>
      <c r="D23" s="255"/>
      <c r="E23" s="255"/>
      <c r="F23" s="252"/>
      <c r="G23" s="138" t="s">
        <v>237</v>
      </c>
      <c r="H23" s="260">
        <v>0.15</v>
      </c>
      <c r="I23" s="280" t="s">
        <v>213</v>
      </c>
      <c r="J23" s="138" t="s">
        <v>238</v>
      </c>
      <c r="K23" s="281">
        <v>0.17</v>
      </c>
      <c r="L23" s="274"/>
      <c r="M23" s="275" t="s">
        <v>239</v>
      </c>
      <c r="N23" s="274" t="s">
        <v>236</v>
      </c>
      <c r="O23" s="269"/>
    </row>
    <row r="24" spans="1:15" ht="36">
      <c r="A24" s="138">
        <v>15</v>
      </c>
      <c r="B24" s="255"/>
      <c r="C24" s="255" t="s">
        <v>240</v>
      </c>
      <c r="D24" s="255"/>
      <c r="E24" s="255"/>
      <c r="F24" s="251"/>
      <c r="G24" s="138" t="s">
        <v>214</v>
      </c>
      <c r="H24" s="260">
        <v>0.05</v>
      </c>
      <c r="I24" s="280" t="s">
        <v>213</v>
      </c>
      <c r="J24" s="138" t="s">
        <v>241</v>
      </c>
      <c r="K24" s="281">
        <v>0.08</v>
      </c>
      <c r="L24" s="274" t="s">
        <v>242</v>
      </c>
      <c r="M24" s="275" t="s">
        <v>183</v>
      </c>
      <c r="N24" s="274" t="s">
        <v>236</v>
      </c>
      <c r="O24" s="269" t="s">
        <v>243</v>
      </c>
    </row>
    <row r="25" spans="1:15">
      <c r="A25" s="245">
        <v>16</v>
      </c>
      <c r="B25" s="261"/>
      <c r="C25" s="261" t="s">
        <v>244</v>
      </c>
      <c r="D25" s="262"/>
      <c r="E25" s="263"/>
      <c r="F25" s="263"/>
      <c r="G25" s="263"/>
      <c r="H25" s="264">
        <v>7.0000000000000007E-2</v>
      </c>
      <c r="I25" s="245"/>
      <c r="J25" s="245"/>
      <c r="K25" s="198"/>
      <c r="L25" s="255"/>
      <c r="M25" s="275" t="s">
        <v>239</v>
      </c>
      <c r="N25" s="274" t="s">
        <v>236</v>
      </c>
      <c r="O25" s="269"/>
    </row>
    <row r="26" spans="1:15">
      <c r="B26" s="265"/>
      <c r="C26" s="265"/>
      <c r="D26" s="265"/>
      <c r="E26" s="265"/>
      <c r="F26" s="265"/>
      <c r="G26" s="265"/>
    </row>
    <row r="27" spans="1:15">
      <c r="B27" s="265"/>
      <c r="C27" s="265" t="s">
        <v>245</v>
      </c>
      <c r="D27" s="265"/>
      <c r="E27" s="265"/>
      <c r="F27" s="265"/>
      <c r="G27" s="265"/>
      <c r="H27" s="7" t="s">
        <v>246</v>
      </c>
      <c r="L27" s="8" t="s">
        <v>247</v>
      </c>
      <c r="O27" s="242" t="s">
        <v>248</v>
      </c>
    </row>
    <row r="28" spans="1:15">
      <c r="B28" s="265"/>
      <c r="C28" s="265"/>
      <c r="D28" s="265"/>
      <c r="E28" s="265"/>
      <c r="F28" s="265"/>
      <c r="G28" s="265"/>
    </row>
    <row r="29" spans="1:15">
      <c r="B29" s="265"/>
      <c r="C29" s="265"/>
      <c r="D29" s="265"/>
      <c r="E29" s="265"/>
      <c r="F29" s="265"/>
      <c r="G29" s="265"/>
    </row>
    <row r="30" spans="1:15">
      <c r="B30" s="265"/>
      <c r="C30" s="265"/>
      <c r="D30" s="265"/>
      <c r="E30" s="265"/>
      <c r="F30" s="265"/>
      <c r="G30" s="265"/>
    </row>
    <row r="31" spans="1:15">
      <c r="B31" s="265"/>
      <c r="C31" s="265"/>
      <c r="D31" s="265"/>
      <c r="E31" s="265"/>
      <c r="F31" s="265"/>
      <c r="G31" s="265"/>
    </row>
    <row r="32" spans="1:15">
      <c r="B32" s="265"/>
      <c r="C32" s="265"/>
      <c r="D32" s="265"/>
      <c r="E32" s="265"/>
      <c r="F32" s="265"/>
      <c r="G32" s="265"/>
    </row>
    <row r="33" spans="2:7">
      <c r="B33" s="265"/>
      <c r="C33" s="265"/>
      <c r="D33" s="265"/>
      <c r="E33" s="265"/>
      <c r="F33" s="265"/>
      <c r="G33" s="265"/>
    </row>
    <row r="34" spans="2:7">
      <c r="B34" s="265"/>
      <c r="C34" s="265"/>
      <c r="D34" s="265"/>
      <c r="E34" s="265"/>
      <c r="F34" s="265"/>
      <c r="G34" s="265"/>
    </row>
    <row r="35" spans="2:7">
      <c r="B35" s="265"/>
      <c r="C35" s="265"/>
      <c r="D35" s="265"/>
      <c r="E35" s="265"/>
      <c r="F35" s="265"/>
      <c r="G35" s="265"/>
    </row>
    <row r="36" spans="2:7">
      <c r="B36" s="265"/>
      <c r="C36" s="265"/>
      <c r="D36" s="265"/>
      <c r="E36" s="265"/>
      <c r="F36" s="265"/>
      <c r="G36" s="265"/>
    </row>
    <row r="37" spans="2:7">
      <c r="B37" s="265"/>
      <c r="C37" s="265"/>
      <c r="D37" s="265"/>
      <c r="E37" s="265"/>
      <c r="F37" s="265"/>
      <c r="G37" s="265"/>
    </row>
    <row r="38" spans="2:7">
      <c r="B38" s="265"/>
      <c r="C38" s="265"/>
      <c r="D38" s="265"/>
      <c r="E38" s="265"/>
      <c r="F38" s="265"/>
      <c r="G38" s="265"/>
    </row>
    <row r="39" spans="2:7">
      <c r="B39" s="265"/>
      <c r="C39" s="265"/>
      <c r="D39" s="265"/>
      <c r="E39" s="265"/>
      <c r="F39" s="265"/>
      <c r="G39" s="265"/>
    </row>
    <row r="40" spans="2:7">
      <c r="B40" s="265"/>
      <c r="C40" s="265"/>
      <c r="D40" s="265"/>
      <c r="E40" s="265"/>
      <c r="F40" s="265"/>
      <c r="G40" s="265"/>
    </row>
    <row r="41" spans="2:7">
      <c r="B41" s="265"/>
      <c r="C41" s="265"/>
      <c r="D41" s="265"/>
      <c r="E41" s="265"/>
      <c r="F41" s="265"/>
      <c r="G41" s="265"/>
    </row>
    <row r="42" spans="2:7">
      <c r="B42" s="265"/>
      <c r="C42" s="265"/>
      <c r="D42" s="265"/>
      <c r="E42" s="265"/>
      <c r="F42" s="265"/>
      <c r="G42" s="265"/>
    </row>
    <row r="43" spans="2:7">
      <c r="B43" s="265"/>
      <c r="C43" s="265"/>
      <c r="D43" s="265"/>
      <c r="E43" s="265"/>
      <c r="F43" s="265"/>
      <c r="G43" s="265"/>
    </row>
    <row r="44" spans="2:7">
      <c r="B44" s="265"/>
      <c r="C44" s="265"/>
      <c r="D44" s="265"/>
      <c r="E44" s="265"/>
      <c r="F44" s="265"/>
      <c r="G44" s="265"/>
    </row>
    <row r="45" spans="2:7">
      <c r="B45" s="265"/>
      <c r="C45" s="265"/>
      <c r="D45" s="265"/>
      <c r="E45" s="265"/>
      <c r="F45" s="265"/>
      <c r="G45" s="265"/>
    </row>
    <row r="46" spans="2:7">
      <c r="B46" s="265"/>
      <c r="C46" s="265"/>
      <c r="D46" s="265"/>
      <c r="E46" s="265"/>
      <c r="F46" s="265"/>
      <c r="G46" s="265"/>
    </row>
    <row r="47" spans="2:7">
      <c r="B47" s="265"/>
      <c r="C47" s="265"/>
      <c r="D47" s="265"/>
      <c r="E47" s="265"/>
      <c r="F47" s="265"/>
      <c r="G47" s="265"/>
    </row>
    <row r="48" spans="2:7">
      <c r="B48" s="265"/>
      <c r="C48" s="265"/>
      <c r="D48" s="265"/>
      <c r="E48" s="265"/>
      <c r="F48" s="265"/>
      <c r="G48" s="265"/>
    </row>
    <row r="49" spans="2:7">
      <c r="B49" s="265"/>
      <c r="C49" s="265"/>
      <c r="D49" s="265"/>
      <c r="E49" s="265"/>
      <c r="F49" s="265"/>
      <c r="G49" s="265"/>
    </row>
    <row r="50" spans="2:7">
      <c r="B50" s="265"/>
      <c r="C50" s="265"/>
      <c r="D50" s="265"/>
      <c r="E50" s="265"/>
      <c r="F50" s="265"/>
      <c r="G50" s="265"/>
    </row>
  </sheetData>
  <mergeCells count="24">
    <mergeCell ref="N18:N20"/>
    <mergeCell ref="O18:O20"/>
    <mergeCell ref="M3:M4"/>
    <mergeCell ref="M5:M9"/>
    <mergeCell ref="M10:M11"/>
    <mergeCell ref="M13:M17"/>
    <mergeCell ref="N5:N9"/>
    <mergeCell ref="N13:N17"/>
    <mergeCell ref="M18:M20"/>
    <mergeCell ref="A1:L1"/>
    <mergeCell ref="A10:A11"/>
    <mergeCell ref="A13:A17"/>
    <mergeCell ref="A18:A20"/>
    <mergeCell ref="G10:G11"/>
    <mergeCell ref="G13:G17"/>
    <mergeCell ref="G18:G20"/>
    <mergeCell ref="H18:H20"/>
    <mergeCell ref="I13:I17"/>
    <mergeCell ref="K18:K20"/>
    <mergeCell ref="L18:L20"/>
    <mergeCell ref="I18:I20"/>
    <mergeCell ref="J10:J11"/>
    <mergeCell ref="J13:J17"/>
    <mergeCell ref="J18:J20"/>
  </mergeCells>
  <phoneticPr fontId="15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CL106"/>
  <sheetViews>
    <sheetView topLeftCell="BT1" workbookViewId="0">
      <selection activeCell="CL6" sqref="CL6"/>
    </sheetView>
  </sheetViews>
  <sheetFormatPr defaultRowHeight="13.5"/>
  <cols>
    <col min="1" max="1" width="6" customWidth="1"/>
    <col min="3" max="3" width="8.125" customWidth="1"/>
    <col min="4" max="4" width="7.125" customWidth="1"/>
    <col min="5" max="5" width="5.125" customWidth="1"/>
    <col min="6" max="6" width="7.25" customWidth="1"/>
    <col min="7" max="7" width="6.75" customWidth="1"/>
    <col min="8" max="8" width="9.625" customWidth="1"/>
    <col min="9" max="9" width="6.25" customWidth="1"/>
    <col min="10" max="11" width="4.875" style="89" customWidth="1"/>
    <col min="12" max="12" width="6" customWidth="1"/>
    <col min="13" max="13" width="6.625" customWidth="1"/>
    <col min="14" max="14" width="6.125" style="159" customWidth="1"/>
    <col min="15" max="15" width="5.25" style="159" customWidth="1"/>
    <col min="16" max="16" width="6.875" style="102" customWidth="1"/>
    <col min="17" max="17" width="6.625" style="102" customWidth="1"/>
    <col min="18" max="18" width="9.375" style="102" customWidth="1"/>
    <col min="19" max="19" width="8.375" style="160" customWidth="1"/>
    <col min="20" max="20" width="7.5" style="161" customWidth="1"/>
    <col min="21" max="21" width="4.375" customWidth="1"/>
    <col min="22" max="22" width="4.875" customWidth="1"/>
    <col min="23" max="23" width="5.75" customWidth="1"/>
    <col min="24" max="24" width="8.5" customWidth="1"/>
    <col min="25" max="26" width="5.625" customWidth="1"/>
    <col min="27" max="27" width="4.875" style="112" customWidth="1"/>
    <col min="28" max="28" width="5.625" style="113" customWidth="1"/>
    <col min="29" max="29" width="5.5" customWidth="1"/>
    <col min="30" max="30" width="9.375" customWidth="1"/>
    <col min="31" max="31" width="11.125" customWidth="1"/>
    <col min="32" max="32" width="8.125" customWidth="1"/>
    <col min="33" max="33" width="7.5" customWidth="1"/>
    <col min="34" max="34" width="6.625" style="114" customWidth="1"/>
    <col min="35" max="35" width="6.125" style="114" customWidth="1"/>
    <col min="36" max="36" width="6.75" style="114" customWidth="1"/>
    <col min="37" max="37" width="5.875" style="114" customWidth="1"/>
    <col min="38" max="38" width="6.125" style="114" customWidth="1"/>
    <col min="39" max="39" width="8.25" style="115" customWidth="1"/>
    <col min="40" max="40" width="6.25" style="12" customWidth="1"/>
    <col min="41" max="41" width="5.5" customWidth="1"/>
    <col min="42" max="42" width="5.75" style="7" customWidth="1"/>
    <col min="43" max="43" width="5.5" style="7" customWidth="1"/>
    <col min="44" max="44" width="5.375" style="7" customWidth="1"/>
    <col min="45" max="45" width="7.5" style="103" customWidth="1"/>
    <col min="46" max="46" width="6.375" style="7" customWidth="1"/>
    <col min="47" max="47" width="4.75" style="7" customWidth="1"/>
    <col min="48" max="48" width="6.25" style="7" customWidth="1"/>
    <col min="49" max="49" width="7.625" style="103" customWidth="1"/>
    <col min="50" max="50" width="5.5" style="7" customWidth="1"/>
    <col min="51" max="51" width="7" style="7" customWidth="1"/>
    <col min="52" max="52" width="7.25" style="7" customWidth="1"/>
    <col min="53" max="53" width="7.25" style="103" customWidth="1"/>
    <col min="54" max="54" width="5.5" style="7" customWidth="1"/>
    <col min="55" max="55" width="6.25" style="7" customWidth="1"/>
    <col min="56" max="56" width="7" style="7" customWidth="1"/>
    <col min="57" max="57" width="5.75" style="7" customWidth="1"/>
    <col min="58" max="58" width="5.875" style="7" customWidth="1"/>
    <col min="59" max="60" width="6.25" style="7" customWidth="1"/>
    <col min="61" max="61" width="7" style="104" customWidth="1"/>
    <col min="62" max="62" width="9.375" style="6" customWidth="1"/>
    <col min="63" max="63" width="6.5" customWidth="1"/>
    <col min="64" max="64" width="6.25" style="89" customWidth="1"/>
    <col min="65" max="65" width="6.75" customWidth="1"/>
    <col min="66" max="66" width="9.25" customWidth="1"/>
    <col min="67" max="67" width="8" customWidth="1"/>
    <col min="68" max="68" width="6.5" customWidth="1"/>
    <col min="69" max="69" width="6.25" customWidth="1"/>
    <col min="70" max="70" width="6.125" style="7" customWidth="1"/>
    <col min="71" max="71" width="6.625" style="7" customWidth="1"/>
    <col min="72" max="72" width="6.75" style="12" customWidth="1"/>
    <col min="73" max="73" width="9" customWidth="1"/>
    <col min="74" max="74" width="6.5" style="12" customWidth="1"/>
    <col min="75" max="75" width="6.75" style="12" customWidth="1"/>
    <col min="76" max="76" width="9.875" style="12" customWidth="1"/>
    <col min="77" max="77" width="8.25" style="90" customWidth="1"/>
    <col min="78" max="78" width="7.375" style="12" customWidth="1"/>
    <col min="79" max="79" width="6.75" style="7" customWidth="1"/>
    <col min="80" max="80" width="6.625" style="7" customWidth="1"/>
    <col min="81" max="81" width="10.125" style="8" customWidth="1"/>
    <col min="82" max="82" width="7.125" style="9" customWidth="1"/>
    <col min="83" max="83" width="9" style="8"/>
    <col min="84" max="84" width="5.5" style="10" customWidth="1"/>
    <col min="85" max="85" width="5.75" style="10" customWidth="1"/>
    <col min="86" max="86" width="9.125" style="11" customWidth="1"/>
    <col min="87" max="87" width="6.875" style="10" customWidth="1"/>
    <col min="88" max="88" width="5.625" style="12" customWidth="1"/>
    <col min="89" max="89" width="11.5" style="12" customWidth="1"/>
    <col min="90" max="90" width="10.25" style="12" customWidth="1"/>
  </cols>
  <sheetData>
    <row r="1" spans="1:90" s="3" customFormat="1" ht="42" customHeight="1">
      <c r="A1" s="309" t="s">
        <v>249</v>
      </c>
      <c r="B1" s="320" t="s">
        <v>250</v>
      </c>
      <c r="C1" s="307" t="s">
        <v>251</v>
      </c>
      <c r="D1" s="307" t="s">
        <v>252</v>
      </c>
      <c r="E1" s="307"/>
      <c r="F1" s="307"/>
      <c r="G1" s="307"/>
      <c r="H1" s="307"/>
      <c r="I1" s="307"/>
      <c r="J1" s="308" t="s">
        <v>253</v>
      </c>
      <c r="K1" s="307"/>
      <c r="L1" s="307"/>
      <c r="M1" s="307"/>
      <c r="N1" s="307"/>
      <c r="O1" s="309"/>
      <c r="P1" s="310" t="s">
        <v>254</v>
      </c>
      <c r="Q1" s="310"/>
      <c r="R1" s="310"/>
      <c r="S1" s="310"/>
      <c r="T1" s="310"/>
      <c r="U1" s="311" t="s">
        <v>206</v>
      </c>
      <c r="V1" s="311"/>
      <c r="W1" s="311"/>
      <c r="X1" s="311"/>
      <c r="Y1" s="311"/>
      <c r="Z1" s="311"/>
      <c r="AA1" s="305" t="s">
        <v>255</v>
      </c>
      <c r="AB1" s="306"/>
      <c r="AC1" s="306"/>
      <c r="AD1" s="306"/>
      <c r="AE1" s="306"/>
      <c r="AF1" s="306"/>
      <c r="AG1" s="306"/>
      <c r="AH1" s="313" t="s">
        <v>256</v>
      </c>
      <c r="AI1" s="313"/>
      <c r="AJ1" s="313"/>
      <c r="AK1" s="313"/>
      <c r="AL1" s="313"/>
      <c r="AM1" s="313"/>
      <c r="AN1" s="313"/>
      <c r="AO1" s="313"/>
      <c r="AP1" s="313" t="s">
        <v>257</v>
      </c>
      <c r="AQ1" s="313"/>
      <c r="AR1" s="313"/>
      <c r="AS1" s="313"/>
      <c r="AT1" s="313" t="s">
        <v>258</v>
      </c>
      <c r="AU1" s="313"/>
      <c r="AV1" s="313"/>
      <c r="AW1" s="313"/>
      <c r="AX1" s="313" t="s">
        <v>259</v>
      </c>
      <c r="AY1" s="313"/>
      <c r="AZ1" s="313"/>
      <c r="BA1" s="314"/>
      <c r="BB1" s="313" t="s">
        <v>260</v>
      </c>
      <c r="BC1" s="313"/>
      <c r="BD1" s="313"/>
      <c r="BE1" s="313"/>
      <c r="BF1" s="313" t="s">
        <v>17</v>
      </c>
      <c r="BG1" s="313"/>
      <c r="BH1" s="313"/>
      <c r="BI1" s="313"/>
      <c r="BJ1" s="312" t="s">
        <v>261</v>
      </c>
      <c r="BK1" s="311"/>
      <c r="BL1" s="312" t="s">
        <v>262</v>
      </c>
      <c r="BM1" s="311"/>
      <c r="BN1" s="311"/>
      <c r="BO1" s="311"/>
      <c r="BP1" s="311"/>
      <c r="BQ1" s="311"/>
      <c r="BR1" s="308" t="s">
        <v>240</v>
      </c>
      <c r="BS1" s="307"/>
      <c r="BT1" s="307"/>
      <c r="BU1" s="307"/>
      <c r="BV1" s="312" t="s">
        <v>263</v>
      </c>
      <c r="BW1" s="311"/>
      <c r="BX1" s="311"/>
      <c r="BY1" s="311"/>
      <c r="BZ1" s="311"/>
      <c r="CA1" s="315" t="s">
        <v>38</v>
      </c>
      <c r="CB1" s="315"/>
      <c r="CC1" s="316"/>
      <c r="CD1" s="316"/>
      <c r="CE1" s="316"/>
      <c r="CF1" s="317" t="s">
        <v>264</v>
      </c>
      <c r="CG1" s="318"/>
      <c r="CH1" s="317" t="s">
        <v>265</v>
      </c>
      <c r="CI1" s="317"/>
      <c r="CJ1" s="317"/>
      <c r="CK1" s="317"/>
      <c r="CL1" s="317"/>
    </row>
    <row r="2" spans="1:90" s="4" customFormat="1" ht="27.95" customHeight="1">
      <c r="A2" s="319"/>
      <c r="B2" s="321"/>
      <c r="C2" s="307"/>
      <c r="D2" s="97" t="s">
        <v>266</v>
      </c>
      <c r="E2" s="97" t="s">
        <v>267</v>
      </c>
      <c r="F2" s="97" t="s">
        <v>268</v>
      </c>
      <c r="G2" s="162" t="s">
        <v>269</v>
      </c>
      <c r="H2" s="97" t="s">
        <v>270</v>
      </c>
      <c r="I2" s="97" t="s">
        <v>160</v>
      </c>
      <c r="J2" s="116" t="s">
        <v>266</v>
      </c>
      <c r="K2" s="94" t="s">
        <v>267</v>
      </c>
      <c r="L2" s="95" t="s">
        <v>268</v>
      </c>
      <c r="M2" s="186" t="s">
        <v>269</v>
      </c>
      <c r="N2" s="187" t="s">
        <v>270</v>
      </c>
      <c r="O2" s="97" t="s">
        <v>160</v>
      </c>
      <c r="P2" s="13" t="s">
        <v>266</v>
      </c>
      <c r="Q2" s="13" t="s">
        <v>267</v>
      </c>
      <c r="R2" s="97" t="s">
        <v>268</v>
      </c>
      <c r="S2" s="162" t="s">
        <v>269</v>
      </c>
      <c r="T2" s="170" t="s">
        <v>271</v>
      </c>
      <c r="U2" s="116" t="s">
        <v>266</v>
      </c>
      <c r="V2" s="94" t="s">
        <v>267</v>
      </c>
      <c r="W2" s="95" t="s">
        <v>268</v>
      </c>
      <c r="X2" s="117" t="s">
        <v>269</v>
      </c>
      <c r="Y2" s="118" t="s">
        <v>271</v>
      </c>
      <c r="Z2" s="130" t="s">
        <v>272</v>
      </c>
      <c r="AA2" s="91" t="s">
        <v>266</v>
      </c>
      <c r="AB2" s="91" t="s">
        <v>267</v>
      </c>
      <c r="AC2" s="95" t="s">
        <v>268</v>
      </c>
      <c r="AD2" s="91" t="s">
        <v>273</v>
      </c>
      <c r="AE2" s="117" t="s">
        <v>269</v>
      </c>
      <c r="AF2" s="91" t="s">
        <v>271</v>
      </c>
      <c r="AG2" s="96" t="s">
        <v>272</v>
      </c>
      <c r="AH2" s="94" t="s">
        <v>266</v>
      </c>
      <c r="AI2" s="94" t="s">
        <v>267</v>
      </c>
      <c r="AJ2" s="94" t="s">
        <v>194</v>
      </c>
      <c r="AK2" s="94" t="s">
        <v>24</v>
      </c>
      <c r="AL2" s="94" t="s">
        <v>274</v>
      </c>
      <c r="AM2" s="139" t="s">
        <v>275</v>
      </c>
      <c r="AN2" s="91" t="s">
        <v>271</v>
      </c>
      <c r="AO2" s="91" t="s">
        <v>272</v>
      </c>
      <c r="AP2" s="14" t="s">
        <v>266</v>
      </c>
      <c r="AQ2" s="14" t="s">
        <v>267</v>
      </c>
      <c r="AR2" s="95" t="s">
        <v>268</v>
      </c>
      <c r="AS2" s="94" t="s">
        <v>271</v>
      </c>
      <c r="AT2" s="14" t="s">
        <v>266</v>
      </c>
      <c r="AU2" s="14" t="s">
        <v>267</v>
      </c>
      <c r="AV2" s="95" t="s">
        <v>268</v>
      </c>
      <c r="AW2" s="94" t="s">
        <v>271</v>
      </c>
      <c r="AX2" s="14" t="s">
        <v>266</v>
      </c>
      <c r="AY2" s="14" t="s">
        <v>267</v>
      </c>
      <c r="AZ2" s="95" t="s">
        <v>268</v>
      </c>
      <c r="BA2" s="94" t="s">
        <v>271</v>
      </c>
      <c r="BB2" s="14" t="s">
        <v>266</v>
      </c>
      <c r="BC2" s="14" t="s">
        <v>267</v>
      </c>
      <c r="BD2" s="95" t="s">
        <v>268</v>
      </c>
      <c r="BE2" s="95" t="s">
        <v>271</v>
      </c>
      <c r="BF2" s="14" t="s">
        <v>266</v>
      </c>
      <c r="BG2" s="14" t="s">
        <v>267</v>
      </c>
      <c r="BH2" s="95" t="s">
        <v>268</v>
      </c>
      <c r="BI2" s="95" t="s">
        <v>271</v>
      </c>
      <c r="BJ2" s="95" t="s">
        <v>268</v>
      </c>
      <c r="BK2" s="96" t="s">
        <v>271</v>
      </c>
      <c r="BL2" s="91" t="s">
        <v>276</v>
      </c>
      <c r="BM2" s="91" t="s">
        <v>277</v>
      </c>
      <c r="BN2" s="91" t="s">
        <v>273</v>
      </c>
      <c r="BO2" s="91" t="s">
        <v>269</v>
      </c>
      <c r="BP2" s="91" t="s">
        <v>270</v>
      </c>
      <c r="BQ2" s="91" t="s">
        <v>272</v>
      </c>
      <c r="BR2" s="94" t="s">
        <v>266</v>
      </c>
      <c r="BS2" s="95" t="s">
        <v>267</v>
      </c>
      <c r="BT2" s="95" t="s">
        <v>268</v>
      </c>
      <c r="BU2" s="96" t="s">
        <v>270</v>
      </c>
      <c r="BV2" s="91" t="s">
        <v>266</v>
      </c>
      <c r="BW2" s="91" t="s">
        <v>267</v>
      </c>
      <c r="BX2" s="95" t="s">
        <v>268</v>
      </c>
      <c r="BY2" s="209" t="s">
        <v>278</v>
      </c>
      <c r="BZ2" s="96" t="s">
        <v>279</v>
      </c>
      <c r="CA2" s="13" t="s">
        <v>266</v>
      </c>
      <c r="CB2" s="13" t="s">
        <v>267</v>
      </c>
      <c r="CC2" s="38" t="s">
        <v>268</v>
      </c>
      <c r="CD2" s="16" t="s">
        <v>278</v>
      </c>
      <c r="CE2" s="210" t="s">
        <v>271</v>
      </c>
      <c r="CF2" s="211" t="s">
        <v>277</v>
      </c>
      <c r="CG2" s="54" t="s">
        <v>271</v>
      </c>
      <c r="CH2" s="212" t="s">
        <v>280</v>
      </c>
      <c r="CI2" s="213" t="s">
        <v>281</v>
      </c>
      <c r="CJ2" s="91" t="s">
        <v>282</v>
      </c>
      <c r="CK2" s="91" t="s">
        <v>283</v>
      </c>
      <c r="CL2" s="91" t="s">
        <v>283</v>
      </c>
    </row>
    <row r="3" spans="1:90">
      <c r="A3" s="17">
        <v>308</v>
      </c>
      <c r="B3" s="18" t="s">
        <v>284</v>
      </c>
      <c r="C3" s="19" t="s">
        <v>285</v>
      </c>
      <c r="D3" s="140">
        <v>15</v>
      </c>
      <c r="E3" s="140">
        <v>22</v>
      </c>
      <c r="F3" s="178">
        <v>1.76</v>
      </c>
      <c r="G3" s="179">
        <f>(F3/D3)</f>
        <v>0.117333333333333</v>
      </c>
      <c r="H3" s="180">
        <f t="shared" ref="H3:H19" si="0">F3*60</f>
        <v>105.6</v>
      </c>
      <c r="I3" s="182">
        <f>(D3-F3)*10</f>
        <v>132.4</v>
      </c>
      <c r="J3" s="140">
        <v>36</v>
      </c>
      <c r="K3" s="140">
        <v>45</v>
      </c>
      <c r="L3" s="188">
        <v>15</v>
      </c>
      <c r="M3" s="164">
        <f t="shared" ref="M3:M19" si="1">L3/J3</f>
        <v>0.41666666666666702</v>
      </c>
      <c r="N3" s="189">
        <v>75</v>
      </c>
      <c r="O3" s="190">
        <v>63</v>
      </c>
      <c r="P3" s="191">
        <v>1723</v>
      </c>
      <c r="Q3" s="197">
        <v>2067</v>
      </c>
      <c r="R3" s="198">
        <v>2210.8200000000002</v>
      </c>
      <c r="S3" s="199">
        <f t="shared" ref="S3:S19" si="2">R3/P3</f>
        <v>1.2831224608241401</v>
      </c>
      <c r="T3" s="200">
        <v>393.5</v>
      </c>
      <c r="U3" s="119">
        <v>4</v>
      </c>
      <c r="V3" s="120">
        <v>7</v>
      </c>
      <c r="W3" s="121">
        <v>3</v>
      </c>
      <c r="X3" s="122">
        <f t="shared" ref="X3:X19" si="3">W3/U3</f>
        <v>0.75</v>
      </c>
      <c r="Y3" s="123">
        <v>45</v>
      </c>
      <c r="Z3" s="128"/>
      <c r="AA3" s="105">
        <v>15</v>
      </c>
      <c r="AB3" s="28">
        <v>22</v>
      </c>
      <c r="AC3" s="64">
        <v>5</v>
      </c>
      <c r="AD3" s="64">
        <v>445</v>
      </c>
      <c r="AE3" s="92">
        <f>AC3/AA3</f>
        <v>0.33333333333333298</v>
      </c>
      <c r="AF3" s="64">
        <f>AD3*0.1</f>
        <v>44.5</v>
      </c>
      <c r="AG3" s="64">
        <v>60</v>
      </c>
      <c r="AH3" s="140">
        <v>79</v>
      </c>
      <c r="AI3" s="140">
        <v>95</v>
      </c>
      <c r="AJ3" s="105">
        <v>9</v>
      </c>
      <c r="AK3" s="105">
        <v>11</v>
      </c>
      <c r="AL3" s="140">
        <v>20</v>
      </c>
      <c r="AM3" s="141">
        <f t="shared" ref="AM3:AM21" si="4">AL3/AH3</f>
        <v>0.253164556962025</v>
      </c>
      <c r="AN3" s="64">
        <f t="shared" ref="AN3:AN8" si="5">AJ3*3+AK3*6</f>
        <v>93</v>
      </c>
      <c r="AO3" s="64">
        <f>(AH3-AL3)*2.5</f>
        <v>147.5</v>
      </c>
      <c r="AP3" s="105">
        <v>52.6666666666667</v>
      </c>
      <c r="AQ3" s="105">
        <v>70.836666666666702</v>
      </c>
      <c r="AR3" s="105">
        <v>3</v>
      </c>
      <c r="AS3" s="106">
        <f t="shared" ref="AS3:AS19" si="6">AR3*1.5</f>
        <v>4.5</v>
      </c>
      <c r="AT3" s="105">
        <v>17.5555555555556</v>
      </c>
      <c r="AU3" s="105">
        <v>27.474444444444401</v>
      </c>
      <c r="AV3" s="105">
        <v>6</v>
      </c>
      <c r="AW3" s="106">
        <f t="shared" ref="AW3:AW19" si="7">AV3*2.5</f>
        <v>15</v>
      </c>
      <c r="AX3" s="105">
        <v>9.0411111111111104</v>
      </c>
      <c r="AY3" s="105">
        <v>14.7466666666667</v>
      </c>
      <c r="AZ3" s="105">
        <v>11</v>
      </c>
      <c r="BA3" s="106">
        <v>22</v>
      </c>
      <c r="BB3" s="105">
        <v>6.5833333333333304</v>
      </c>
      <c r="BC3" s="105">
        <v>11.762222222222199</v>
      </c>
      <c r="BD3" s="105">
        <v>15</v>
      </c>
      <c r="BE3" s="206">
        <v>37.5</v>
      </c>
      <c r="BF3" s="105">
        <v>17.906666666666698</v>
      </c>
      <c r="BG3" s="105">
        <v>27</v>
      </c>
      <c r="BH3" s="48">
        <v>5</v>
      </c>
      <c r="BI3" s="207">
        <v>5</v>
      </c>
      <c r="BJ3" s="64">
        <v>960.4</v>
      </c>
      <c r="BK3" s="65">
        <v>67.2</v>
      </c>
      <c r="BL3" s="64">
        <v>21</v>
      </c>
      <c r="BM3" s="64">
        <v>28.7</v>
      </c>
      <c r="BN3" s="64">
        <v>2583.37</v>
      </c>
      <c r="BO3" s="92">
        <f>BM3/BL3</f>
        <v>1.36666666666667</v>
      </c>
      <c r="BP3" s="64">
        <v>310</v>
      </c>
      <c r="BQ3" s="64">
        <v>0</v>
      </c>
      <c r="BR3" s="28">
        <v>2039.0777777777801</v>
      </c>
      <c r="BS3" s="29">
        <v>2447.24444444444</v>
      </c>
      <c r="BT3" s="65">
        <v>2296.36</v>
      </c>
      <c r="BU3" s="65">
        <v>114.8</v>
      </c>
      <c r="BV3" s="64">
        <v>4425</v>
      </c>
      <c r="BW3" s="64">
        <v>5163</v>
      </c>
      <c r="BX3" s="64">
        <v>466</v>
      </c>
      <c r="BY3" s="98">
        <v>0.10530737626195</v>
      </c>
      <c r="BZ3" s="64">
        <v>0</v>
      </c>
      <c r="CA3" s="20">
        <v>8800.1611111111106</v>
      </c>
      <c r="CB3" s="21">
        <v>11734.1333333333</v>
      </c>
      <c r="CC3" s="22">
        <v>1625.03</v>
      </c>
      <c r="CD3" s="23">
        <f t="shared" ref="CD3:CD19" si="8">CC3/CA3</f>
        <v>0.18465911924592299</v>
      </c>
      <c r="CE3" s="24">
        <v>0</v>
      </c>
      <c r="CF3" s="62"/>
      <c r="CG3" s="62"/>
      <c r="CH3" s="63">
        <f>CG3+CE3+BZ3+BU3+BP3+BK3+BI3+BE3+BA3+AW3+AS3+AN3+AF3+Y3+T3+N3+H3</f>
        <v>1332.6</v>
      </c>
      <c r="CI3" s="62">
        <f>I3+O3+Z3+AG3+AO3+BQ3</f>
        <v>402.9</v>
      </c>
      <c r="CJ3" s="64"/>
      <c r="CK3" s="65">
        <f>CH3-CJ3</f>
        <v>1332.6</v>
      </c>
      <c r="CL3" s="64">
        <f>ROUND(CK3,1)</f>
        <v>1332.6</v>
      </c>
    </row>
    <row r="4" spans="1:90">
      <c r="A4" s="25">
        <v>311</v>
      </c>
      <c r="B4" s="26" t="s">
        <v>286</v>
      </c>
      <c r="C4" s="27" t="s">
        <v>285</v>
      </c>
      <c r="D4" s="105">
        <v>21</v>
      </c>
      <c r="E4" s="105">
        <v>32</v>
      </c>
      <c r="F4" s="181">
        <v>9.5</v>
      </c>
      <c r="G4" s="179">
        <f t="shared" ref="G4:G35" si="9">(F4/D4)</f>
        <v>0.452380952380952</v>
      </c>
      <c r="H4" s="182">
        <f t="shared" si="0"/>
        <v>570</v>
      </c>
      <c r="I4" s="182">
        <f>(D4-F4)*10</f>
        <v>115</v>
      </c>
      <c r="J4" s="105">
        <v>51</v>
      </c>
      <c r="K4" s="105">
        <v>65</v>
      </c>
      <c r="L4" s="140">
        <v>153</v>
      </c>
      <c r="M4" s="192">
        <f t="shared" si="1"/>
        <v>3</v>
      </c>
      <c r="N4" s="168">
        <v>1071</v>
      </c>
      <c r="O4" s="168"/>
      <c r="P4" s="169">
        <v>2348</v>
      </c>
      <c r="Q4" s="201">
        <v>2818</v>
      </c>
      <c r="R4" s="202">
        <v>3049.1</v>
      </c>
      <c r="S4" s="171">
        <f t="shared" si="2"/>
        <v>1.2985945485519601</v>
      </c>
      <c r="T4" s="203">
        <v>549</v>
      </c>
      <c r="U4" s="119">
        <v>6</v>
      </c>
      <c r="V4" s="120">
        <v>10</v>
      </c>
      <c r="W4" s="121">
        <v>12</v>
      </c>
      <c r="X4" s="124">
        <f t="shared" si="3"/>
        <v>2</v>
      </c>
      <c r="Y4" s="123">
        <v>300</v>
      </c>
      <c r="Z4" s="128"/>
      <c r="AA4" s="28">
        <v>21</v>
      </c>
      <c r="AB4" s="28">
        <v>31</v>
      </c>
      <c r="AC4" s="64">
        <v>19</v>
      </c>
      <c r="AD4" s="64">
        <v>2358</v>
      </c>
      <c r="AE4" s="92">
        <f t="shared" ref="AE4:AE35" si="10">AC4/AA4</f>
        <v>0.90476190476190499</v>
      </c>
      <c r="AF4" s="64">
        <f>AD4*0.1</f>
        <v>235.8</v>
      </c>
      <c r="AG4" s="64"/>
      <c r="AH4" s="105">
        <v>114</v>
      </c>
      <c r="AI4" s="105">
        <v>136</v>
      </c>
      <c r="AJ4" s="105">
        <v>148</v>
      </c>
      <c r="AK4" s="105">
        <v>16</v>
      </c>
      <c r="AL4" s="105">
        <v>164</v>
      </c>
      <c r="AM4" s="142">
        <f t="shared" si="4"/>
        <v>1.43859649122807</v>
      </c>
      <c r="AN4" s="64">
        <f>AJ4*4+AK4*8</f>
        <v>720</v>
      </c>
      <c r="AO4" s="64"/>
      <c r="AP4" s="105">
        <v>75.3333333333333</v>
      </c>
      <c r="AQ4" s="105">
        <v>101.323333333333</v>
      </c>
      <c r="AR4" s="105">
        <v>31</v>
      </c>
      <c r="AS4" s="106">
        <f t="shared" si="6"/>
        <v>46.5</v>
      </c>
      <c r="AT4" s="105">
        <v>25.1111111111111</v>
      </c>
      <c r="AU4" s="105">
        <v>39.298888888888897</v>
      </c>
      <c r="AV4" s="105">
        <v>6</v>
      </c>
      <c r="AW4" s="106">
        <f t="shared" si="7"/>
        <v>15</v>
      </c>
      <c r="AX4" s="105">
        <v>12.932222222222199</v>
      </c>
      <c r="AY4" s="105">
        <v>21.093333333333302</v>
      </c>
      <c r="AZ4" s="105">
        <v>4</v>
      </c>
      <c r="BA4" s="106">
        <v>8</v>
      </c>
      <c r="BB4" s="105">
        <v>9.4166666666666696</v>
      </c>
      <c r="BC4" s="105">
        <v>16.824444444444399</v>
      </c>
      <c r="BD4" s="105">
        <v>6</v>
      </c>
      <c r="BE4" s="206">
        <v>9</v>
      </c>
      <c r="BF4" s="105">
        <v>25.613333333333301</v>
      </c>
      <c r="BG4" s="105">
        <v>38</v>
      </c>
      <c r="BH4" s="48">
        <v>1</v>
      </c>
      <c r="BI4" s="207">
        <v>1</v>
      </c>
      <c r="BJ4" s="64">
        <v>1500</v>
      </c>
      <c r="BK4" s="65">
        <v>105</v>
      </c>
      <c r="BL4" s="64">
        <v>14</v>
      </c>
      <c r="BM4" s="64">
        <v>3</v>
      </c>
      <c r="BN4" s="64">
        <v>296</v>
      </c>
      <c r="BO4" s="92">
        <f t="shared" ref="BO4:BO35" si="11">BM4/BL4</f>
        <v>0.214285714285714</v>
      </c>
      <c r="BP4" s="64">
        <v>14.8</v>
      </c>
      <c r="BQ4" s="64">
        <v>33</v>
      </c>
      <c r="BR4" s="28">
        <v>2916.6555555555601</v>
      </c>
      <c r="BS4" s="29">
        <v>3500.48888888889</v>
      </c>
      <c r="BT4" s="65">
        <v>1090.21</v>
      </c>
      <c r="BU4" s="65">
        <v>54.5</v>
      </c>
      <c r="BV4" s="64">
        <v>6330</v>
      </c>
      <c r="BW4" s="64">
        <v>7385</v>
      </c>
      <c r="BX4" s="64">
        <v>12623.95</v>
      </c>
      <c r="BY4" s="98">
        <v>1.9944207746667399</v>
      </c>
      <c r="BZ4" s="64">
        <v>3156</v>
      </c>
      <c r="CA4" s="28">
        <v>12587.572222222199</v>
      </c>
      <c r="CB4" s="29">
        <v>16784.266666666699</v>
      </c>
      <c r="CC4" s="30">
        <v>3787.76</v>
      </c>
      <c r="CD4" s="31">
        <f t="shared" si="8"/>
        <v>0.30091267268465499</v>
      </c>
      <c r="CE4" s="32">
        <v>0</v>
      </c>
      <c r="CF4" s="62">
        <v>3</v>
      </c>
      <c r="CG4" s="62">
        <f>CF4*3.75</f>
        <v>11.25</v>
      </c>
      <c r="CH4" s="63">
        <f t="shared" ref="CH4:CH35" si="12">CG4+CE4+BZ4+BU4+BP4+BK4+BI4+BE4+BA4+AW4+AS4+AN4+AF4+Y4+T4+N4+H4</f>
        <v>6866.85</v>
      </c>
      <c r="CI4" s="62">
        <f>I4+O4+Z4+AG4+AO4+BQ4</f>
        <v>148</v>
      </c>
      <c r="CJ4" s="64"/>
      <c r="CK4" s="65">
        <f t="shared" ref="CK4:CK35" si="13">CH4-CJ4</f>
        <v>6866.85</v>
      </c>
      <c r="CL4" s="64">
        <f t="shared" ref="CL4:CL35" si="14">ROUND(CK4,1)</f>
        <v>6866.9</v>
      </c>
    </row>
    <row r="5" spans="1:90">
      <c r="A5" s="25">
        <v>339</v>
      </c>
      <c r="B5" s="26" t="s">
        <v>287</v>
      </c>
      <c r="C5" s="27" t="s">
        <v>285</v>
      </c>
      <c r="D5" s="105">
        <v>13</v>
      </c>
      <c r="E5" s="105">
        <v>20</v>
      </c>
      <c r="F5" s="181">
        <v>11.574999999999999</v>
      </c>
      <c r="G5" s="179">
        <f t="shared" si="9"/>
        <v>0.890384615384615</v>
      </c>
      <c r="H5" s="182">
        <f t="shared" si="0"/>
        <v>694.5</v>
      </c>
      <c r="I5" s="182"/>
      <c r="J5" s="105">
        <v>31</v>
      </c>
      <c r="K5" s="105">
        <v>39</v>
      </c>
      <c r="L5" s="140">
        <v>19</v>
      </c>
      <c r="M5" s="193">
        <f t="shared" si="1"/>
        <v>0.61290322580645196</v>
      </c>
      <c r="N5" s="168">
        <v>95</v>
      </c>
      <c r="O5" s="168">
        <v>36</v>
      </c>
      <c r="P5" s="169">
        <v>1358</v>
      </c>
      <c r="Q5" s="201">
        <v>1630</v>
      </c>
      <c r="R5" s="202">
        <v>1331.09</v>
      </c>
      <c r="S5" s="171">
        <f t="shared" si="2"/>
        <v>0.98018409425625896</v>
      </c>
      <c r="T5" s="203">
        <v>180.5</v>
      </c>
      <c r="U5" s="119">
        <v>4</v>
      </c>
      <c r="V5" s="120">
        <v>6</v>
      </c>
      <c r="W5" s="121">
        <v>4</v>
      </c>
      <c r="X5" s="124">
        <f t="shared" si="3"/>
        <v>1</v>
      </c>
      <c r="Y5" s="123">
        <v>60</v>
      </c>
      <c r="Z5" s="128"/>
      <c r="AA5" s="105">
        <v>13</v>
      </c>
      <c r="AB5" s="28">
        <v>19</v>
      </c>
      <c r="AC5" s="64">
        <v>7</v>
      </c>
      <c r="AD5" s="64">
        <v>905</v>
      </c>
      <c r="AE5" s="92">
        <f t="shared" si="10"/>
        <v>0.53846153846153799</v>
      </c>
      <c r="AF5" s="64">
        <f>AD5*0.1</f>
        <v>90.5</v>
      </c>
      <c r="AG5" s="64">
        <v>36</v>
      </c>
      <c r="AH5" s="105">
        <v>69</v>
      </c>
      <c r="AI5" s="105">
        <v>83</v>
      </c>
      <c r="AJ5" s="105">
        <v>82</v>
      </c>
      <c r="AK5" s="105">
        <v>6</v>
      </c>
      <c r="AL5" s="105">
        <v>88</v>
      </c>
      <c r="AM5" s="142">
        <f t="shared" si="4"/>
        <v>1.27536231884058</v>
      </c>
      <c r="AN5" s="64">
        <f>AJ5*4+AK5*8</f>
        <v>376</v>
      </c>
      <c r="AO5" s="64"/>
      <c r="AP5" s="105">
        <v>46</v>
      </c>
      <c r="AQ5" s="105">
        <v>61.87</v>
      </c>
      <c r="AR5" s="105">
        <v>12</v>
      </c>
      <c r="AS5" s="106">
        <f t="shared" si="6"/>
        <v>18</v>
      </c>
      <c r="AT5" s="105">
        <v>15.3333333333333</v>
      </c>
      <c r="AU5" s="105">
        <v>23.996666666666702</v>
      </c>
      <c r="AV5" s="105">
        <v>4</v>
      </c>
      <c r="AW5" s="106">
        <f t="shared" si="7"/>
        <v>10</v>
      </c>
      <c r="AX5" s="105">
        <v>7.8966666666666701</v>
      </c>
      <c r="AY5" s="105">
        <v>12.88</v>
      </c>
      <c r="AZ5" s="105">
        <v>1</v>
      </c>
      <c r="BA5" s="106">
        <v>2</v>
      </c>
      <c r="BB5" s="105">
        <v>5.75</v>
      </c>
      <c r="BC5" s="105">
        <v>10.2733333333333</v>
      </c>
      <c r="BD5" s="105">
        <v>4</v>
      </c>
      <c r="BE5" s="206">
        <v>6</v>
      </c>
      <c r="BF5" s="105">
        <v>15.64</v>
      </c>
      <c r="BG5" s="105">
        <v>23</v>
      </c>
      <c r="BH5" s="48">
        <v>4</v>
      </c>
      <c r="BI5" s="207">
        <v>4</v>
      </c>
      <c r="BJ5" s="64">
        <v>187.64</v>
      </c>
      <c r="BK5" s="65">
        <v>13.1</v>
      </c>
      <c r="BL5" s="64">
        <v>20</v>
      </c>
      <c r="BM5" s="64">
        <v>13.05</v>
      </c>
      <c r="BN5" s="64">
        <v>1132.3699999999999</v>
      </c>
      <c r="BO5" s="92">
        <f t="shared" si="11"/>
        <v>0.65249999999999997</v>
      </c>
      <c r="BP5" s="64">
        <v>56.6</v>
      </c>
      <c r="BQ5" s="64">
        <v>20.9</v>
      </c>
      <c r="BR5" s="28">
        <v>1780.9666666666701</v>
      </c>
      <c r="BS5" s="29">
        <v>2137.4666666666699</v>
      </c>
      <c r="BT5" s="65">
        <v>1158.23</v>
      </c>
      <c r="BU5" s="65">
        <v>57.9</v>
      </c>
      <c r="BV5" s="64">
        <v>3865</v>
      </c>
      <c r="BW5" s="64">
        <v>4509</v>
      </c>
      <c r="BX5" s="64">
        <v>5711.03</v>
      </c>
      <c r="BY5" s="98">
        <v>1.4776286999816299</v>
      </c>
      <c r="BZ5" s="64">
        <v>1427.8</v>
      </c>
      <c r="CA5" s="28">
        <v>7686.2166666666699</v>
      </c>
      <c r="CB5" s="29">
        <v>10248.799999999999</v>
      </c>
      <c r="CC5" s="30">
        <v>5748.32</v>
      </c>
      <c r="CD5" s="31">
        <f t="shared" si="8"/>
        <v>0.74787379139715404</v>
      </c>
      <c r="CE5" s="32">
        <v>862.2</v>
      </c>
      <c r="CF5" s="62"/>
      <c r="CG5" s="62"/>
      <c r="CH5" s="63">
        <f t="shared" si="12"/>
        <v>3954.1</v>
      </c>
      <c r="CI5" s="62">
        <f t="shared" ref="CI5:CI36" si="15">I5+O5+Z5+AG5+AO5+BQ5</f>
        <v>92.9</v>
      </c>
      <c r="CJ5" s="64"/>
      <c r="CK5" s="65">
        <f t="shared" si="13"/>
        <v>3954.1</v>
      </c>
      <c r="CL5" s="64">
        <f t="shared" si="14"/>
        <v>3954.1</v>
      </c>
    </row>
    <row r="6" spans="1:90">
      <c r="A6" s="25">
        <v>349</v>
      </c>
      <c r="B6" s="26" t="s">
        <v>288</v>
      </c>
      <c r="C6" s="27" t="s">
        <v>285</v>
      </c>
      <c r="D6" s="105">
        <v>10</v>
      </c>
      <c r="E6" s="105">
        <v>15</v>
      </c>
      <c r="F6" s="181"/>
      <c r="G6" s="179">
        <f t="shared" si="9"/>
        <v>0</v>
      </c>
      <c r="H6" s="182">
        <f t="shared" si="0"/>
        <v>0</v>
      </c>
      <c r="I6" s="182">
        <f>(D6-F6)*10</f>
        <v>100</v>
      </c>
      <c r="J6" s="105">
        <v>24</v>
      </c>
      <c r="K6" s="105">
        <v>30</v>
      </c>
      <c r="L6" s="140">
        <v>8</v>
      </c>
      <c r="M6" s="193">
        <f t="shared" si="1"/>
        <v>0.33333333333333298</v>
      </c>
      <c r="N6" s="168">
        <v>40</v>
      </c>
      <c r="O6" s="168">
        <v>48</v>
      </c>
      <c r="P6" s="169">
        <v>1277</v>
      </c>
      <c r="Q6" s="201">
        <v>1533</v>
      </c>
      <c r="R6" s="202">
        <v>3449.88</v>
      </c>
      <c r="S6" s="171">
        <f t="shared" si="2"/>
        <v>2.7015505090054801</v>
      </c>
      <c r="T6" s="203">
        <v>610.5</v>
      </c>
      <c r="U6" s="119">
        <v>3</v>
      </c>
      <c r="V6" s="120">
        <v>5</v>
      </c>
      <c r="W6" s="121">
        <v>0</v>
      </c>
      <c r="X6" s="124">
        <f t="shared" si="3"/>
        <v>0</v>
      </c>
      <c r="Y6" s="123">
        <v>0</v>
      </c>
      <c r="Z6" s="128">
        <v>15</v>
      </c>
      <c r="AA6" s="28">
        <v>10</v>
      </c>
      <c r="AB6" s="28">
        <v>15</v>
      </c>
      <c r="AC6" s="64">
        <v>6</v>
      </c>
      <c r="AD6" s="64">
        <v>720</v>
      </c>
      <c r="AE6" s="92">
        <f t="shared" si="10"/>
        <v>0.6</v>
      </c>
      <c r="AF6" s="64">
        <f>AD6*0.1</f>
        <v>72</v>
      </c>
      <c r="AG6" s="64">
        <v>24</v>
      </c>
      <c r="AH6" s="105">
        <v>53</v>
      </c>
      <c r="AI6" s="105">
        <v>64</v>
      </c>
      <c r="AJ6" s="105">
        <v>21</v>
      </c>
      <c r="AK6" s="105">
        <v>0</v>
      </c>
      <c r="AL6" s="105">
        <v>21</v>
      </c>
      <c r="AM6" s="142">
        <f t="shared" si="4"/>
        <v>0.39622641509433998</v>
      </c>
      <c r="AN6" s="64">
        <f t="shared" si="5"/>
        <v>63</v>
      </c>
      <c r="AO6" s="64">
        <f>(AH6-AL6)*2.5</f>
        <v>80</v>
      </c>
      <c r="AP6" s="105">
        <v>35.3333333333333</v>
      </c>
      <c r="AQ6" s="105">
        <v>47.523333333333298</v>
      </c>
      <c r="AR6" s="105">
        <v>4</v>
      </c>
      <c r="AS6" s="106">
        <f t="shared" si="6"/>
        <v>6</v>
      </c>
      <c r="AT6" s="105">
        <v>11.7777777777778</v>
      </c>
      <c r="AU6" s="105">
        <v>18.432222222222201</v>
      </c>
      <c r="AV6" s="105">
        <v>4</v>
      </c>
      <c r="AW6" s="106">
        <f t="shared" si="7"/>
        <v>10</v>
      </c>
      <c r="AX6" s="105">
        <v>6.0655555555555596</v>
      </c>
      <c r="AY6" s="105">
        <v>9.8933333333333309</v>
      </c>
      <c r="AZ6" s="105">
        <v>4</v>
      </c>
      <c r="BA6" s="106">
        <v>8</v>
      </c>
      <c r="BB6" s="105">
        <v>4.4166666666666696</v>
      </c>
      <c r="BC6" s="105">
        <v>7.8911111111111101</v>
      </c>
      <c r="BD6" s="105">
        <v>1</v>
      </c>
      <c r="BE6" s="206">
        <v>1.5</v>
      </c>
      <c r="BF6" s="105">
        <v>12.0133333333333</v>
      </c>
      <c r="BG6" s="105">
        <v>18</v>
      </c>
      <c r="BH6" s="48">
        <v>8</v>
      </c>
      <c r="BI6" s="207">
        <v>8</v>
      </c>
      <c r="BJ6" s="64"/>
      <c r="BK6" s="65"/>
      <c r="BL6" s="64">
        <v>20</v>
      </c>
      <c r="BM6" s="64">
        <v>5.5</v>
      </c>
      <c r="BN6" s="64">
        <v>582</v>
      </c>
      <c r="BO6" s="92">
        <f t="shared" si="11"/>
        <v>0.27500000000000002</v>
      </c>
      <c r="BP6" s="64">
        <v>29.1</v>
      </c>
      <c r="BQ6" s="64">
        <v>43.5</v>
      </c>
      <c r="BR6" s="28">
        <v>1367.98888888889</v>
      </c>
      <c r="BS6" s="29">
        <v>1641.82222222222</v>
      </c>
      <c r="BT6" s="65">
        <v>1449.25</v>
      </c>
      <c r="BU6" s="65">
        <v>72.5</v>
      </c>
      <c r="BV6" s="64">
        <v>2969</v>
      </c>
      <c r="BW6" s="64">
        <v>3464</v>
      </c>
      <c r="BX6" s="64">
        <v>2284</v>
      </c>
      <c r="BY6" s="98">
        <v>0.76934333724192905</v>
      </c>
      <c r="BZ6" s="64">
        <v>342.6</v>
      </c>
      <c r="CA6" s="28">
        <v>5903.9055555555597</v>
      </c>
      <c r="CB6" s="29">
        <v>7872.2666666666701</v>
      </c>
      <c r="CC6" s="30">
        <v>6128.56</v>
      </c>
      <c r="CD6" s="31">
        <f t="shared" si="8"/>
        <v>1.0380518357433799</v>
      </c>
      <c r="CE6" s="32">
        <v>919.3</v>
      </c>
      <c r="CF6" s="62"/>
      <c r="CG6" s="62"/>
      <c r="CH6" s="63">
        <f t="shared" si="12"/>
        <v>2182.5</v>
      </c>
      <c r="CI6" s="62">
        <f t="shared" si="15"/>
        <v>310.5</v>
      </c>
      <c r="CJ6" s="64"/>
      <c r="CK6" s="65">
        <f t="shared" si="13"/>
        <v>2182.5</v>
      </c>
      <c r="CL6" s="64">
        <f t="shared" si="14"/>
        <v>2182.5</v>
      </c>
    </row>
    <row r="7" spans="1:90">
      <c r="A7" s="25">
        <v>391</v>
      </c>
      <c r="B7" s="26" t="s">
        <v>289</v>
      </c>
      <c r="C7" s="27" t="s">
        <v>285</v>
      </c>
      <c r="D7" s="105">
        <v>11</v>
      </c>
      <c r="E7" s="105">
        <v>16</v>
      </c>
      <c r="F7" s="181">
        <v>5.18</v>
      </c>
      <c r="G7" s="179">
        <f t="shared" si="9"/>
        <v>0.470909090909091</v>
      </c>
      <c r="H7" s="182">
        <f t="shared" si="0"/>
        <v>310.8</v>
      </c>
      <c r="I7" s="182">
        <f>(D7-F7)*10</f>
        <v>58.2</v>
      </c>
      <c r="J7" s="105">
        <v>26</v>
      </c>
      <c r="K7" s="105">
        <v>33</v>
      </c>
      <c r="L7" s="140">
        <v>15</v>
      </c>
      <c r="M7" s="193">
        <f t="shared" si="1"/>
        <v>0.57692307692307698</v>
      </c>
      <c r="N7" s="168">
        <v>75</v>
      </c>
      <c r="O7" s="168">
        <v>33</v>
      </c>
      <c r="P7" s="169">
        <v>1502</v>
      </c>
      <c r="Q7" s="201">
        <v>1803</v>
      </c>
      <c r="R7" s="202">
        <v>2021.49</v>
      </c>
      <c r="S7" s="171">
        <f t="shared" si="2"/>
        <v>1.3458655126498</v>
      </c>
      <c r="T7" s="203">
        <v>348</v>
      </c>
      <c r="U7" s="119">
        <v>3</v>
      </c>
      <c r="V7" s="120">
        <v>5</v>
      </c>
      <c r="W7" s="121">
        <v>1</v>
      </c>
      <c r="X7" s="124">
        <f t="shared" si="3"/>
        <v>0.33333333333333298</v>
      </c>
      <c r="Y7" s="123">
        <v>15</v>
      </c>
      <c r="Z7" s="128">
        <v>10</v>
      </c>
      <c r="AA7" s="28">
        <v>11</v>
      </c>
      <c r="AB7" s="28">
        <v>16</v>
      </c>
      <c r="AC7" s="64">
        <v>16</v>
      </c>
      <c r="AD7" s="64">
        <v>2056.44</v>
      </c>
      <c r="AE7" s="92">
        <f t="shared" si="10"/>
        <v>1.4545454545454499</v>
      </c>
      <c r="AF7" s="131">
        <f>AD7*0.13</f>
        <v>267.3372</v>
      </c>
      <c r="AG7" s="64"/>
      <c r="AH7" s="105">
        <v>57</v>
      </c>
      <c r="AI7" s="105">
        <v>69</v>
      </c>
      <c r="AJ7" s="105">
        <v>47</v>
      </c>
      <c r="AK7" s="105">
        <v>14</v>
      </c>
      <c r="AL7" s="105">
        <v>61</v>
      </c>
      <c r="AM7" s="142">
        <f t="shared" si="4"/>
        <v>1.0701754385964899</v>
      </c>
      <c r="AN7" s="64">
        <f>AJ7*4+AK7*8</f>
        <v>300</v>
      </c>
      <c r="AO7" s="64"/>
      <c r="AP7" s="105">
        <v>38</v>
      </c>
      <c r="AQ7" s="105">
        <v>51.11</v>
      </c>
      <c r="AR7" s="105">
        <v>3</v>
      </c>
      <c r="AS7" s="106">
        <f t="shared" si="6"/>
        <v>4.5</v>
      </c>
      <c r="AT7" s="105">
        <v>12.6666666666667</v>
      </c>
      <c r="AU7" s="105">
        <v>19.823333333333299</v>
      </c>
      <c r="AV7" s="105">
        <v>2</v>
      </c>
      <c r="AW7" s="106">
        <f t="shared" si="7"/>
        <v>5</v>
      </c>
      <c r="AX7" s="105">
        <v>6.5233333333333299</v>
      </c>
      <c r="AY7" s="105">
        <v>10.64</v>
      </c>
      <c r="AZ7" s="105">
        <v>7</v>
      </c>
      <c r="BA7" s="106">
        <v>14</v>
      </c>
      <c r="BB7" s="105">
        <v>4.75</v>
      </c>
      <c r="BC7" s="105">
        <v>8.4866666666666699</v>
      </c>
      <c r="BD7" s="105">
        <v>2</v>
      </c>
      <c r="BE7" s="206">
        <v>3</v>
      </c>
      <c r="BF7" s="105">
        <v>12.92</v>
      </c>
      <c r="BG7" s="105">
        <v>19</v>
      </c>
      <c r="BH7" s="48">
        <v>9</v>
      </c>
      <c r="BI7" s="207">
        <v>9</v>
      </c>
      <c r="BJ7" s="64">
        <v>1085.68</v>
      </c>
      <c r="BK7" s="65">
        <v>76</v>
      </c>
      <c r="BL7" s="64">
        <v>20</v>
      </c>
      <c r="BM7" s="64">
        <v>19.100000000000001</v>
      </c>
      <c r="BN7" s="64">
        <v>2050.17</v>
      </c>
      <c r="BO7" s="92">
        <f t="shared" si="11"/>
        <v>0.95499999999999996</v>
      </c>
      <c r="BP7" s="64">
        <v>164</v>
      </c>
      <c r="BQ7" s="64">
        <v>0</v>
      </c>
      <c r="BR7" s="28">
        <v>1471.2333333333299</v>
      </c>
      <c r="BS7" s="29">
        <v>1765.7333333333299</v>
      </c>
      <c r="BT7" s="65">
        <v>1753.85</v>
      </c>
      <c r="BU7" s="65">
        <v>87.7</v>
      </c>
      <c r="BV7" s="64">
        <v>3193</v>
      </c>
      <c r="BW7" s="64">
        <v>3725</v>
      </c>
      <c r="BX7" s="64">
        <v>4669.62</v>
      </c>
      <c r="BY7" s="98">
        <v>1.46253629233061</v>
      </c>
      <c r="BZ7" s="64">
        <v>1167.4000000000001</v>
      </c>
      <c r="CA7" s="28">
        <v>6349.4833333333299</v>
      </c>
      <c r="CB7" s="29">
        <v>8466.4</v>
      </c>
      <c r="CC7" s="30">
        <v>4649.5600000000004</v>
      </c>
      <c r="CD7" s="31">
        <f t="shared" si="8"/>
        <v>0.73227375455745802</v>
      </c>
      <c r="CE7" s="32">
        <v>697.4</v>
      </c>
      <c r="CF7" s="62"/>
      <c r="CG7" s="62"/>
      <c r="CH7" s="63">
        <f t="shared" si="12"/>
        <v>3544.1372000000001</v>
      </c>
      <c r="CI7" s="62">
        <f t="shared" si="15"/>
        <v>101.2</v>
      </c>
      <c r="CJ7" s="64"/>
      <c r="CK7" s="65">
        <f t="shared" si="13"/>
        <v>3544.1372000000001</v>
      </c>
      <c r="CL7" s="64">
        <f t="shared" si="14"/>
        <v>3544.1</v>
      </c>
    </row>
    <row r="8" spans="1:90">
      <c r="A8" s="25">
        <v>395</v>
      </c>
      <c r="B8" s="26" t="s">
        <v>290</v>
      </c>
      <c r="C8" s="27" t="s">
        <v>285</v>
      </c>
      <c r="D8" s="105">
        <v>5</v>
      </c>
      <c r="E8" s="105">
        <v>8</v>
      </c>
      <c r="F8" s="181"/>
      <c r="G8" s="179">
        <f t="shared" si="9"/>
        <v>0</v>
      </c>
      <c r="H8" s="182">
        <f t="shared" si="0"/>
        <v>0</v>
      </c>
      <c r="I8" s="182">
        <f t="shared" ref="I8:I14" si="16">(D8-F8)*10</f>
        <v>50</v>
      </c>
      <c r="J8" s="105">
        <v>13</v>
      </c>
      <c r="K8" s="105">
        <v>17</v>
      </c>
      <c r="L8" s="140">
        <v>10</v>
      </c>
      <c r="M8" s="193">
        <f t="shared" si="1"/>
        <v>0.76923076923076905</v>
      </c>
      <c r="N8" s="168">
        <v>50</v>
      </c>
      <c r="O8" s="168"/>
      <c r="P8" s="169">
        <v>609</v>
      </c>
      <c r="Q8" s="201">
        <v>731</v>
      </c>
      <c r="R8" s="202">
        <v>431.11</v>
      </c>
      <c r="S8" s="171">
        <f t="shared" si="2"/>
        <v>0.70789819376026297</v>
      </c>
      <c r="T8" s="203">
        <v>61</v>
      </c>
      <c r="U8" s="119">
        <v>2</v>
      </c>
      <c r="V8" s="120">
        <v>3</v>
      </c>
      <c r="W8" s="121">
        <v>0</v>
      </c>
      <c r="X8" s="124">
        <f t="shared" si="3"/>
        <v>0</v>
      </c>
      <c r="Y8" s="123">
        <v>0</v>
      </c>
      <c r="Z8" s="128">
        <v>10</v>
      </c>
      <c r="AA8" s="28">
        <v>5</v>
      </c>
      <c r="AB8" s="28">
        <v>8</v>
      </c>
      <c r="AC8" s="64">
        <v>6</v>
      </c>
      <c r="AD8" s="64">
        <v>720</v>
      </c>
      <c r="AE8" s="92">
        <f t="shared" si="10"/>
        <v>1.2</v>
      </c>
      <c r="AF8" s="64">
        <f t="shared" ref="AF8:AF19" si="17">AD8*0.1</f>
        <v>72</v>
      </c>
      <c r="AG8" s="64"/>
      <c r="AH8" s="105">
        <v>29</v>
      </c>
      <c r="AI8" s="105">
        <v>35</v>
      </c>
      <c r="AJ8" s="105">
        <v>17</v>
      </c>
      <c r="AK8" s="105">
        <v>4</v>
      </c>
      <c r="AL8" s="105">
        <v>21</v>
      </c>
      <c r="AM8" s="142">
        <f t="shared" si="4"/>
        <v>0.72413793103448298</v>
      </c>
      <c r="AN8" s="64">
        <f t="shared" si="5"/>
        <v>75</v>
      </c>
      <c r="AO8" s="64"/>
      <c r="AP8" s="105">
        <v>19.3333333333333</v>
      </c>
      <c r="AQ8" s="105">
        <v>26.003333333333298</v>
      </c>
      <c r="AR8" s="105">
        <v>3</v>
      </c>
      <c r="AS8" s="106">
        <f t="shared" si="6"/>
        <v>4.5</v>
      </c>
      <c r="AT8" s="105">
        <v>6.4444444444444402</v>
      </c>
      <c r="AU8" s="105">
        <v>10.085555555555599</v>
      </c>
      <c r="AV8" s="105">
        <v>2</v>
      </c>
      <c r="AW8" s="106">
        <f t="shared" si="7"/>
        <v>5</v>
      </c>
      <c r="AX8" s="105">
        <v>3.3188888888888899</v>
      </c>
      <c r="AY8" s="105">
        <v>5.4133333333333304</v>
      </c>
      <c r="AZ8" s="105">
        <v>2</v>
      </c>
      <c r="BA8" s="106">
        <v>4</v>
      </c>
      <c r="BB8" s="105">
        <v>2.4166666666666701</v>
      </c>
      <c r="BC8" s="105">
        <v>4.3177777777777804</v>
      </c>
      <c r="BD8" s="105">
        <v>0</v>
      </c>
      <c r="BE8" s="206">
        <v>0</v>
      </c>
      <c r="BF8" s="105">
        <v>6.5733333333333297</v>
      </c>
      <c r="BG8" s="105">
        <v>10</v>
      </c>
      <c r="BH8" s="48">
        <v>0</v>
      </c>
      <c r="BI8" s="207">
        <v>0</v>
      </c>
      <c r="BJ8" s="64">
        <v>499.92</v>
      </c>
      <c r="BK8" s="65">
        <v>35</v>
      </c>
      <c r="BL8" s="64"/>
      <c r="BM8" s="64"/>
      <c r="BN8" s="64"/>
      <c r="BO8" s="92"/>
      <c r="BP8" s="64">
        <v>0</v>
      </c>
      <c r="BQ8" s="64">
        <v>0</v>
      </c>
      <c r="BR8" s="28">
        <v>748.52222222222201</v>
      </c>
      <c r="BS8" s="29">
        <v>898.35555555555595</v>
      </c>
      <c r="BT8" s="65">
        <v>680.85</v>
      </c>
      <c r="BU8" s="65">
        <v>34</v>
      </c>
      <c r="BV8" s="64">
        <v>1624</v>
      </c>
      <c r="BW8" s="64">
        <v>1895</v>
      </c>
      <c r="BX8" s="64">
        <v>310.57</v>
      </c>
      <c r="BY8" s="98">
        <v>0.19118837026847901</v>
      </c>
      <c r="BZ8" s="64">
        <v>0</v>
      </c>
      <c r="CA8" s="28">
        <v>3230.4388888888898</v>
      </c>
      <c r="CB8" s="29">
        <v>4307.4666666666699</v>
      </c>
      <c r="CC8" s="30">
        <v>1653.4</v>
      </c>
      <c r="CD8" s="31">
        <f t="shared" si="8"/>
        <v>0.51181899948235399</v>
      </c>
      <c r="CE8" s="32">
        <v>248</v>
      </c>
      <c r="CF8" s="62"/>
      <c r="CG8" s="62"/>
      <c r="CH8" s="63">
        <f t="shared" si="12"/>
        <v>588.5</v>
      </c>
      <c r="CI8" s="62">
        <f t="shared" si="15"/>
        <v>60</v>
      </c>
      <c r="CJ8" s="64"/>
      <c r="CK8" s="65">
        <f t="shared" si="13"/>
        <v>588.5</v>
      </c>
      <c r="CL8" s="64">
        <f t="shared" si="14"/>
        <v>588.5</v>
      </c>
    </row>
    <row r="9" spans="1:90">
      <c r="A9" s="25">
        <v>517</v>
      </c>
      <c r="B9" s="26" t="s">
        <v>291</v>
      </c>
      <c r="C9" s="27" t="s">
        <v>285</v>
      </c>
      <c r="D9" s="105">
        <v>11</v>
      </c>
      <c r="E9" s="105">
        <v>17</v>
      </c>
      <c r="F9" s="181">
        <v>2</v>
      </c>
      <c r="G9" s="179">
        <f t="shared" si="9"/>
        <v>0.18181818181818199</v>
      </c>
      <c r="H9" s="182">
        <f t="shared" si="0"/>
        <v>120</v>
      </c>
      <c r="I9" s="182">
        <f t="shared" si="16"/>
        <v>90</v>
      </c>
      <c r="J9" s="105">
        <v>27</v>
      </c>
      <c r="K9" s="105">
        <v>34</v>
      </c>
      <c r="L9" s="140">
        <v>11</v>
      </c>
      <c r="M9" s="193">
        <f t="shared" si="1"/>
        <v>0.407407407407407</v>
      </c>
      <c r="N9" s="168">
        <v>55</v>
      </c>
      <c r="O9" s="168">
        <v>48</v>
      </c>
      <c r="P9" s="169">
        <v>1131</v>
      </c>
      <c r="Q9" s="201">
        <v>1357</v>
      </c>
      <c r="R9" s="202">
        <v>1340.99</v>
      </c>
      <c r="S9" s="171">
        <f t="shared" si="2"/>
        <v>1.1856675508399599</v>
      </c>
      <c r="T9" s="203">
        <v>172</v>
      </c>
      <c r="U9" s="119">
        <v>3</v>
      </c>
      <c r="V9" s="120">
        <v>5</v>
      </c>
      <c r="W9" s="121">
        <v>2</v>
      </c>
      <c r="X9" s="124">
        <f t="shared" si="3"/>
        <v>0.66666666666666696</v>
      </c>
      <c r="Y9" s="123">
        <v>30</v>
      </c>
      <c r="Z9" s="128"/>
      <c r="AA9" s="28">
        <v>11</v>
      </c>
      <c r="AB9" s="28">
        <v>17</v>
      </c>
      <c r="AC9" s="64">
        <v>8</v>
      </c>
      <c r="AD9" s="64">
        <v>970</v>
      </c>
      <c r="AE9" s="92">
        <f t="shared" si="10"/>
        <v>0.72727272727272696</v>
      </c>
      <c r="AF9" s="64">
        <f t="shared" si="17"/>
        <v>97</v>
      </c>
      <c r="AG9" s="64"/>
      <c r="AH9" s="105">
        <v>60</v>
      </c>
      <c r="AI9" s="105">
        <v>72</v>
      </c>
      <c r="AJ9" s="105">
        <v>56</v>
      </c>
      <c r="AK9" s="105">
        <v>5</v>
      </c>
      <c r="AL9" s="105">
        <v>61</v>
      </c>
      <c r="AM9" s="142">
        <f t="shared" si="4"/>
        <v>1.0166666666666699</v>
      </c>
      <c r="AN9" s="64">
        <f t="shared" ref="AN9:AN15" si="18">AJ9*4+AK9*8</f>
        <v>264</v>
      </c>
      <c r="AO9" s="64"/>
      <c r="AP9" s="105">
        <v>40</v>
      </c>
      <c r="AQ9" s="105">
        <v>53.8</v>
      </c>
      <c r="AR9" s="105">
        <v>15</v>
      </c>
      <c r="AS9" s="106">
        <f t="shared" si="6"/>
        <v>22.5</v>
      </c>
      <c r="AT9" s="105">
        <v>13.3333333333333</v>
      </c>
      <c r="AU9" s="105">
        <v>20.866666666666699</v>
      </c>
      <c r="AV9" s="105">
        <v>1</v>
      </c>
      <c r="AW9" s="106">
        <f t="shared" si="7"/>
        <v>2.5</v>
      </c>
      <c r="AX9" s="105">
        <v>6.8666666666666698</v>
      </c>
      <c r="AY9" s="105">
        <v>11.2</v>
      </c>
      <c r="AZ9" s="105">
        <v>2</v>
      </c>
      <c r="BA9" s="106">
        <v>4</v>
      </c>
      <c r="BB9" s="105">
        <v>5</v>
      </c>
      <c r="BC9" s="105">
        <v>8.93333333333333</v>
      </c>
      <c r="BD9" s="105">
        <v>6</v>
      </c>
      <c r="BE9" s="206">
        <v>9</v>
      </c>
      <c r="BF9" s="105">
        <v>13.6</v>
      </c>
      <c r="BG9" s="105">
        <v>20</v>
      </c>
      <c r="BH9" s="48">
        <v>3</v>
      </c>
      <c r="BI9" s="207">
        <v>3</v>
      </c>
      <c r="BJ9" s="64">
        <v>520.45000000000005</v>
      </c>
      <c r="BK9" s="65">
        <v>36.4</v>
      </c>
      <c r="BL9" s="64">
        <v>17</v>
      </c>
      <c r="BM9" s="64">
        <v>2</v>
      </c>
      <c r="BN9" s="64">
        <v>338</v>
      </c>
      <c r="BO9" s="92">
        <f t="shared" si="11"/>
        <v>0.11764705882352899</v>
      </c>
      <c r="BP9" s="64">
        <v>16.899999999999999</v>
      </c>
      <c r="BQ9" s="64">
        <v>45</v>
      </c>
      <c r="BR9" s="28">
        <v>1548.6666666666699</v>
      </c>
      <c r="BS9" s="29">
        <v>1858.6666666666699</v>
      </c>
      <c r="BT9" s="65">
        <v>1395.91</v>
      </c>
      <c r="BU9" s="65">
        <v>69.8</v>
      </c>
      <c r="BV9" s="64">
        <v>3361</v>
      </c>
      <c r="BW9" s="64">
        <v>3921</v>
      </c>
      <c r="BX9" s="64">
        <v>1681</v>
      </c>
      <c r="BY9" s="98">
        <v>0.50016860730367196</v>
      </c>
      <c r="BZ9" s="64">
        <v>252.2</v>
      </c>
      <c r="CA9" s="28">
        <v>6683.6666666666697</v>
      </c>
      <c r="CB9" s="29">
        <v>8912</v>
      </c>
      <c r="CC9" s="30">
        <v>4409.55</v>
      </c>
      <c r="CD9" s="31">
        <f t="shared" si="8"/>
        <v>0.65975013715026698</v>
      </c>
      <c r="CE9" s="32">
        <v>661.4</v>
      </c>
      <c r="CF9" s="62">
        <v>1</v>
      </c>
      <c r="CG9" s="62">
        <f>CF9*3.75</f>
        <v>3.75</v>
      </c>
      <c r="CH9" s="63">
        <f t="shared" si="12"/>
        <v>1819.45</v>
      </c>
      <c r="CI9" s="62">
        <f t="shared" si="15"/>
        <v>183</v>
      </c>
      <c r="CJ9" s="64">
        <v>120</v>
      </c>
      <c r="CK9" s="65">
        <f t="shared" si="13"/>
        <v>1699.45</v>
      </c>
      <c r="CL9" s="64">
        <f t="shared" si="14"/>
        <v>1699.5</v>
      </c>
    </row>
    <row r="10" spans="1:90">
      <c r="A10" s="25">
        <v>518</v>
      </c>
      <c r="B10" s="26" t="s">
        <v>292</v>
      </c>
      <c r="C10" s="27" t="s">
        <v>285</v>
      </c>
      <c r="D10" s="105">
        <v>6</v>
      </c>
      <c r="E10" s="105">
        <v>9</v>
      </c>
      <c r="F10" s="181"/>
      <c r="G10" s="179">
        <f t="shared" si="9"/>
        <v>0</v>
      </c>
      <c r="H10" s="182">
        <f t="shared" si="0"/>
        <v>0</v>
      </c>
      <c r="I10" s="182">
        <f t="shared" si="16"/>
        <v>60</v>
      </c>
      <c r="J10" s="105">
        <v>14</v>
      </c>
      <c r="K10" s="105">
        <v>17</v>
      </c>
      <c r="L10" s="140">
        <v>1</v>
      </c>
      <c r="M10" s="193">
        <f t="shared" si="1"/>
        <v>7.1428571428571397E-2</v>
      </c>
      <c r="N10" s="168">
        <v>5</v>
      </c>
      <c r="O10" s="168">
        <v>39</v>
      </c>
      <c r="P10" s="169">
        <v>536</v>
      </c>
      <c r="Q10" s="201">
        <v>644</v>
      </c>
      <c r="R10" s="202">
        <v>97</v>
      </c>
      <c r="S10" s="171">
        <f t="shared" si="2"/>
        <v>0.18097014925373101</v>
      </c>
      <c r="T10" s="203">
        <v>0</v>
      </c>
      <c r="U10" s="119">
        <v>2</v>
      </c>
      <c r="V10" s="120">
        <v>3</v>
      </c>
      <c r="W10" s="121">
        <v>0</v>
      </c>
      <c r="X10" s="124">
        <f t="shared" si="3"/>
        <v>0</v>
      </c>
      <c r="Y10" s="123">
        <v>0</v>
      </c>
      <c r="Z10" s="128">
        <v>10</v>
      </c>
      <c r="AA10" s="105">
        <v>6</v>
      </c>
      <c r="AB10" s="28">
        <v>8</v>
      </c>
      <c r="AC10" s="64">
        <v>0</v>
      </c>
      <c r="AD10" s="64">
        <v>0</v>
      </c>
      <c r="AE10" s="92">
        <f t="shared" si="10"/>
        <v>0</v>
      </c>
      <c r="AF10" s="64">
        <f t="shared" si="17"/>
        <v>0</v>
      </c>
      <c r="AG10" s="64">
        <v>36</v>
      </c>
      <c r="AH10" s="105">
        <v>30</v>
      </c>
      <c r="AI10" s="105">
        <v>36</v>
      </c>
      <c r="AJ10" s="105">
        <v>12</v>
      </c>
      <c r="AK10" s="105">
        <v>3</v>
      </c>
      <c r="AL10" s="105">
        <v>15</v>
      </c>
      <c r="AM10" s="142">
        <f t="shared" si="4"/>
        <v>0.5</v>
      </c>
      <c r="AN10" s="64">
        <f>AJ10*3+AK10*6</f>
        <v>54</v>
      </c>
      <c r="AO10" s="64">
        <f>(AH10-AL10)*2.5</f>
        <v>37.5</v>
      </c>
      <c r="AP10" s="105">
        <v>20</v>
      </c>
      <c r="AQ10" s="105">
        <v>26.9</v>
      </c>
      <c r="AR10" s="105">
        <v>5</v>
      </c>
      <c r="AS10" s="106">
        <f t="shared" si="6"/>
        <v>7.5</v>
      </c>
      <c r="AT10" s="105">
        <v>6.6666666666666696</v>
      </c>
      <c r="AU10" s="105">
        <v>10.4333333333333</v>
      </c>
      <c r="AV10" s="105">
        <v>0</v>
      </c>
      <c r="AW10" s="106">
        <f t="shared" si="7"/>
        <v>0</v>
      </c>
      <c r="AX10" s="105">
        <v>3.43333333333333</v>
      </c>
      <c r="AY10" s="105">
        <v>5.6</v>
      </c>
      <c r="AZ10" s="105">
        <v>1</v>
      </c>
      <c r="BA10" s="106">
        <v>2</v>
      </c>
      <c r="BB10" s="105">
        <v>2.5</v>
      </c>
      <c r="BC10" s="105">
        <v>4.4666666666666703</v>
      </c>
      <c r="BD10" s="105">
        <v>0</v>
      </c>
      <c r="BE10" s="206">
        <v>0</v>
      </c>
      <c r="BF10" s="105">
        <v>6.8</v>
      </c>
      <c r="BG10" s="105">
        <v>10</v>
      </c>
      <c r="BH10" s="48">
        <v>0</v>
      </c>
      <c r="BI10" s="207">
        <v>0</v>
      </c>
      <c r="BJ10" s="64">
        <v>156.80000000000001</v>
      </c>
      <c r="BK10" s="65">
        <v>11</v>
      </c>
      <c r="BL10" s="64"/>
      <c r="BM10" s="64"/>
      <c r="BN10" s="64"/>
      <c r="BO10" s="92"/>
      <c r="BP10" s="64">
        <v>0</v>
      </c>
      <c r="BQ10" s="64">
        <v>0</v>
      </c>
      <c r="BR10" s="28">
        <v>774.33333333333303</v>
      </c>
      <c r="BS10" s="29">
        <v>929.33333333333303</v>
      </c>
      <c r="BT10" s="65">
        <v>259.79000000000002</v>
      </c>
      <c r="BU10" s="65">
        <v>13</v>
      </c>
      <c r="BV10" s="64">
        <v>1680</v>
      </c>
      <c r="BW10" s="64">
        <v>1961</v>
      </c>
      <c r="BX10" s="64">
        <v>451</v>
      </c>
      <c r="BY10" s="98">
        <v>0.26838315513855598</v>
      </c>
      <c r="BZ10" s="64">
        <v>0</v>
      </c>
      <c r="CA10" s="28">
        <v>3341.8333333333298</v>
      </c>
      <c r="CB10" s="29">
        <v>4456</v>
      </c>
      <c r="CC10" s="30">
        <v>833.64</v>
      </c>
      <c r="CD10" s="31">
        <f t="shared" si="8"/>
        <v>0.249455887486909</v>
      </c>
      <c r="CE10" s="32">
        <v>0</v>
      </c>
      <c r="CF10" s="62"/>
      <c r="CG10" s="62"/>
      <c r="CH10" s="63">
        <f t="shared" si="12"/>
        <v>92.5</v>
      </c>
      <c r="CI10" s="62">
        <f t="shared" si="15"/>
        <v>182.5</v>
      </c>
      <c r="CJ10" s="64"/>
      <c r="CK10" s="65">
        <f t="shared" si="13"/>
        <v>92.5</v>
      </c>
      <c r="CL10" s="64">
        <f t="shared" si="14"/>
        <v>92.5</v>
      </c>
    </row>
    <row r="11" spans="1:90">
      <c r="A11" s="25">
        <v>581</v>
      </c>
      <c r="B11" s="26" t="s">
        <v>293</v>
      </c>
      <c r="C11" s="27" t="s">
        <v>285</v>
      </c>
      <c r="D11" s="105">
        <v>9</v>
      </c>
      <c r="E11" s="105">
        <v>14</v>
      </c>
      <c r="F11" s="181">
        <v>3</v>
      </c>
      <c r="G11" s="179">
        <f t="shared" si="9"/>
        <v>0.33333333333333298</v>
      </c>
      <c r="H11" s="182">
        <f t="shared" si="0"/>
        <v>180</v>
      </c>
      <c r="I11" s="182">
        <f t="shared" si="16"/>
        <v>60</v>
      </c>
      <c r="J11" s="105">
        <v>23</v>
      </c>
      <c r="K11" s="105">
        <v>29</v>
      </c>
      <c r="L11" s="140">
        <v>29</v>
      </c>
      <c r="M11" s="193">
        <f t="shared" si="1"/>
        <v>1.26086956521739</v>
      </c>
      <c r="N11" s="168">
        <v>203</v>
      </c>
      <c r="O11" s="168"/>
      <c r="P11" s="169">
        <v>1175</v>
      </c>
      <c r="Q11" s="201">
        <v>1410</v>
      </c>
      <c r="R11" s="202">
        <v>1882.84</v>
      </c>
      <c r="S11" s="171">
        <f t="shared" si="2"/>
        <v>1.6024170212766</v>
      </c>
      <c r="T11" s="203">
        <v>326</v>
      </c>
      <c r="U11" s="119">
        <v>3</v>
      </c>
      <c r="V11" s="120">
        <v>5</v>
      </c>
      <c r="W11" s="121">
        <v>9</v>
      </c>
      <c r="X11" s="124">
        <f t="shared" si="3"/>
        <v>3</v>
      </c>
      <c r="Y11" s="123">
        <v>225</v>
      </c>
      <c r="Z11" s="128"/>
      <c r="AA11" s="28">
        <v>9</v>
      </c>
      <c r="AB11" s="28">
        <v>14</v>
      </c>
      <c r="AC11" s="64">
        <v>6</v>
      </c>
      <c r="AD11" s="64">
        <v>840</v>
      </c>
      <c r="AE11" s="92">
        <f t="shared" si="10"/>
        <v>0.66666666666666696</v>
      </c>
      <c r="AF11" s="64">
        <f t="shared" si="17"/>
        <v>84</v>
      </c>
      <c r="AG11" s="64"/>
      <c r="AH11" s="105">
        <v>50</v>
      </c>
      <c r="AI11" s="105">
        <v>60</v>
      </c>
      <c r="AJ11" s="105">
        <v>68</v>
      </c>
      <c r="AK11" s="105">
        <v>7</v>
      </c>
      <c r="AL11" s="105">
        <v>75</v>
      </c>
      <c r="AM11" s="142">
        <f t="shared" si="4"/>
        <v>1.5</v>
      </c>
      <c r="AN11" s="64">
        <f t="shared" si="18"/>
        <v>328</v>
      </c>
      <c r="AO11" s="64"/>
      <c r="AP11" s="105">
        <v>33.3333333333333</v>
      </c>
      <c r="AQ11" s="105">
        <v>44.8333333333333</v>
      </c>
      <c r="AR11" s="105">
        <v>40</v>
      </c>
      <c r="AS11" s="106">
        <f t="shared" si="6"/>
        <v>60</v>
      </c>
      <c r="AT11" s="105">
        <v>11.1111111111111</v>
      </c>
      <c r="AU11" s="105">
        <v>17.3888888888889</v>
      </c>
      <c r="AV11" s="105">
        <v>15</v>
      </c>
      <c r="AW11" s="106">
        <f t="shared" si="7"/>
        <v>37.5</v>
      </c>
      <c r="AX11" s="105">
        <v>5.7222222222222197</v>
      </c>
      <c r="AY11" s="105">
        <v>9.3333333333333304</v>
      </c>
      <c r="AZ11" s="105">
        <v>6</v>
      </c>
      <c r="BA11" s="106">
        <v>12</v>
      </c>
      <c r="BB11" s="105">
        <v>4.1666666666666696</v>
      </c>
      <c r="BC11" s="105">
        <v>7.4444444444444402</v>
      </c>
      <c r="BD11" s="105">
        <v>3</v>
      </c>
      <c r="BE11" s="206">
        <v>4.5</v>
      </c>
      <c r="BF11" s="105">
        <v>11.3333333333333</v>
      </c>
      <c r="BG11" s="105">
        <v>17</v>
      </c>
      <c r="BH11" s="48">
        <v>4</v>
      </c>
      <c r="BI11" s="207">
        <v>4</v>
      </c>
      <c r="BJ11" s="64">
        <v>1252</v>
      </c>
      <c r="BK11" s="65">
        <v>87.6</v>
      </c>
      <c r="BL11" s="64">
        <v>19</v>
      </c>
      <c r="BM11" s="64">
        <v>11.25</v>
      </c>
      <c r="BN11" s="64">
        <v>904.79</v>
      </c>
      <c r="BO11" s="92">
        <f t="shared" si="11"/>
        <v>0.59210526315789502</v>
      </c>
      <c r="BP11" s="64">
        <v>45.2</v>
      </c>
      <c r="BQ11" s="64">
        <v>23.3</v>
      </c>
      <c r="BR11" s="28">
        <v>1290.55555555556</v>
      </c>
      <c r="BS11" s="29">
        <v>1548.8888888888901</v>
      </c>
      <c r="BT11" s="65">
        <v>1326.09</v>
      </c>
      <c r="BU11" s="65">
        <v>66.3</v>
      </c>
      <c r="BV11" s="64">
        <v>2801</v>
      </c>
      <c r="BW11" s="64">
        <v>3268</v>
      </c>
      <c r="BX11" s="64">
        <v>2812</v>
      </c>
      <c r="BY11" s="98">
        <v>1.0040267391347499</v>
      </c>
      <c r="BZ11" s="64">
        <v>421.8</v>
      </c>
      <c r="CA11" s="28">
        <v>5569.7222222222199</v>
      </c>
      <c r="CB11" s="29">
        <v>7426.6666666666697</v>
      </c>
      <c r="CC11" s="30">
        <v>4358.5600000000004</v>
      </c>
      <c r="CD11" s="31">
        <f t="shared" si="8"/>
        <v>0.78254530946087497</v>
      </c>
      <c r="CE11" s="32">
        <v>653.79999999999995</v>
      </c>
      <c r="CF11" s="62">
        <v>12</v>
      </c>
      <c r="CG11" s="62">
        <f>CF11*3.75</f>
        <v>45</v>
      </c>
      <c r="CH11" s="63">
        <f t="shared" si="12"/>
        <v>2783.7</v>
      </c>
      <c r="CI11" s="62">
        <f t="shared" si="15"/>
        <v>83.3</v>
      </c>
      <c r="CJ11" s="64"/>
      <c r="CK11" s="65">
        <f t="shared" si="13"/>
        <v>2783.7</v>
      </c>
      <c r="CL11" s="64">
        <f t="shared" si="14"/>
        <v>2783.7</v>
      </c>
    </row>
    <row r="12" spans="1:90">
      <c r="A12" s="25">
        <v>585</v>
      </c>
      <c r="B12" s="26" t="s">
        <v>294</v>
      </c>
      <c r="C12" s="27" t="s">
        <v>285</v>
      </c>
      <c r="D12" s="105">
        <v>16</v>
      </c>
      <c r="E12" s="105">
        <v>24</v>
      </c>
      <c r="F12" s="181">
        <v>2</v>
      </c>
      <c r="G12" s="179">
        <f t="shared" si="9"/>
        <v>0.125</v>
      </c>
      <c r="H12" s="182">
        <f t="shared" si="0"/>
        <v>120</v>
      </c>
      <c r="I12" s="182">
        <f t="shared" si="16"/>
        <v>140</v>
      </c>
      <c r="J12" s="105">
        <v>39</v>
      </c>
      <c r="K12" s="105">
        <v>49</v>
      </c>
      <c r="L12" s="140">
        <v>39</v>
      </c>
      <c r="M12" s="193">
        <f t="shared" si="1"/>
        <v>1</v>
      </c>
      <c r="N12" s="168">
        <v>195</v>
      </c>
      <c r="O12" s="168"/>
      <c r="P12" s="169">
        <v>1663</v>
      </c>
      <c r="Q12" s="201">
        <v>1996</v>
      </c>
      <c r="R12" s="202">
        <v>3349.55</v>
      </c>
      <c r="S12" s="171">
        <f t="shared" si="2"/>
        <v>2.0141611545399898</v>
      </c>
      <c r="T12" s="203">
        <v>570</v>
      </c>
      <c r="U12" s="119">
        <v>5</v>
      </c>
      <c r="V12" s="120">
        <v>8</v>
      </c>
      <c r="W12" s="121">
        <v>8</v>
      </c>
      <c r="X12" s="124">
        <f t="shared" si="3"/>
        <v>1.6</v>
      </c>
      <c r="Y12" s="123">
        <v>200</v>
      </c>
      <c r="Z12" s="128"/>
      <c r="AA12" s="28">
        <v>15</v>
      </c>
      <c r="AB12" s="28">
        <v>23</v>
      </c>
      <c r="AC12" s="64">
        <v>20</v>
      </c>
      <c r="AD12" s="64">
        <v>2521.04</v>
      </c>
      <c r="AE12" s="92">
        <f t="shared" si="10"/>
        <v>1.3333333333333299</v>
      </c>
      <c r="AF12" s="64">
        <f t="shared" si="17"/>
        <v>252.10400000000001</v>
      </c>
      <c r="AG12" s="64"/>
      <c r="AH12" s="105">
        <v>86</v>
      </c>
      <c r="AI12" s="105">
        <v>103</v>
      </c>
      <c r="AJ12" s="105">
        <v>78</v>
      </c>
      <c r="AK12" s="105">
        <v>13</v>
      </c>
      <c r="AL12" s="105">
        <v>91</v>
      </c>
      <c r="AM12" s="142">
        <f t="shared" si="4"/>
        <v>1.0581395348837199</v>
      </c>
      <c r="AN12" s="64">
        <f t="shared" si="18"/>
        <v>416</v>
      </c>
      <c r="AO12" s="64"/>
      <c r="AP12" s="105">
        <v>57.3333333333333</v>
      </c>
      <c r="AQ12" s="105">
        <v>77.113333333333301</v>
      </c>
      <c r="AR12" s="105">
        <v>28</v>
      </c>
      <c r="AS12" s="106">
        <f t="shared" si="6"/>
        <v>42</v>
      </c>
      <c r="AT12" s="105">
        <v>19.1111111111111</v>
      </c>
      <c r="AU12" s="105">
        <v>29.9088888888889</v>
      </c>
      <c r="AV12" s="105">
        <v>9</v>
      </c>
      <c r="AW12" s="106">
        <f t="shared" si="7"/>
        <v>22.5</v>
      </c>
      <c r="AX12" s="105">
        <v>9.8422222222222207</v>
      </c>
      <c r="AY12" s="105">
        <v>16.053333333333299</v>
      </c>
      <c r="AZ12" s="105">
        <v>7</v>
      </c>
      <c r="BA12" s="106">
        <v>14</v>
      </c>
      <c r="BB12" s="105">
        <v>7.1666666666666696</v>
      </c>
      <c r="BC12" s="105">
        <v>12.8044444444444</v>
      </c>
      <c r="BD12" s="105">
        <v>9</v>
      </c>
      <c r="BE12" s="206">
        <v>13.5</v>
      </c>
      <c r="BF12" s="105">
        <v>19.4933333333333</v>
      </c>
      <c r="BG12" s="105">
        <v>29</v>
      </c>
      <c r="BH12" s="48">
        <v>8</v>
      </c>
      <c r="BI12" s="207">
        <v>8</v>
      </c>
      <c r="BJ12" s="64">
        <v>380.8</v>
      </c>
      <c r="BK12" s="65">
        <v>26.7</v>
      </c>
      <c r="BL12" s="64">
        <v>29</v>
      </c>
      <c r="BM12" s="64">
        <v>20.43</v>
      </c>
      <c r="BN12" s="64">
        <v>2080.89</v>
      </c>
      <c r="BO12" s="92">
        <f t="shared" si="11"/>
        <v>0.70448275862068999</v>
      </c>
      <c r="BP12" s="64">
        <v>104</v>
      </c>
      <c r="BQ12" s="64">
        <v>0</v>
      </c>
      <c r="BR12" s="28">
        <v>2219.75555555556</v>
      </c>
      <c r="BS12" s="29">
        <v>2664.0888888888899</v>
      </c>
      <c r="BT12" s="65">
        <v>1524.97</v>
      </c>
      <c r="BU12" s="65">
        <v>76.2</v>
      </c>
      <c r="BV12" s="64">
        <v>4817</v>
      </c>
      <c r="BW12" s="64">
        <v>5620</v>
      </c>
      <c r="BX12" s="64">
        <v>5443.35</v>
      </c>
      <c r="BY12" s="98">
        <v>1.1299722432244499</v>
      </c>
      <c r="BZ12" s="64">
        <v>816.5</v>
      </c>
      <c r="CA12" s="28">
        <v>9579.9222222222197</v>
      </c>
      <c r="CB12" s="29">
        <v>12773.8666666667</v>
      </c>
      <c r="CC12" s="30">
        <v>11820.65</v>
      </c>
      <c r="CD12" s="31">
        <f t="shared" si="8"/>
        <v>1.23389832670875</v>
      </c>
      <c r="CE12" s="32">
        <v>1773.1</v>
      </c>
      <c r="CF12" s="62"/>
      <c r="CG12" s="62"/>
      <c r="CH12" s="63">
        <f t="shared" si="12"/>
        <v>4649.6040000000003</v>
      </c>
      <c r="CI12" s="62">
        <f t="shared" si="15"/>
        <v>140</v>
      </c>
      <c r="CJ12" s="64"/>
      <c r="CK12" s="65">
        <f t="shared" si="13"/>
        <v>4649.6040000000003</v>
      </c>
      <c r="CL12" s="64">
        <f t="shared" si="14"/>
        <v>4649.6000000000004</v>
      </c>
    </row>
    <row r="13" spans="1:90">
      <c r="A13" s="25">
        <v>597</v>
      </c>
      <c r="B13" s="26" t="s">
        <v>295</v>
      </c>
      <c r="C13" s="27" t="s">
        <v>285</v>
      </c>
      <c r="D13" s="105">
        <v>4</v>
      </c>
      <c r="E13" s="105">
        <v>5</v>
      </c>
      <c r="F13" s="181"/>
      <c r="G13" s="179">
        <f t="shared" si="9"/>
        <v>0</v>
      </c>
      <c r="H13" s="182">
        <f t="shared" si="0"/>
        <v>0</v>
      </c>
      <c r="I13" s="182">
        <f t="shared" si="16"/>
        <v>40</v>
      </c>
      <c r="J13" s="105">
        <v>9</v>
      </c>
      <c r="K13" s="105">
        <v>11</v>
      </c>
      <c r="L13" s="140">
        <v>0</v>
      </c>
      <c r="M13" s="193">
        <f t="shared" si="1"/>
        <v>0</v>
      </c>
      <c r="N13" s="168">
        <v>0</v>
      </c>
      <c r="O13" s="168">
        <v>27</v>
      </c>
      <c r="P13" s="169">
        <v>353</v>
      </c>
      <c r="Q13" s="201">
        <v>423</v>
      </c>
      <c r="R13" s="202">
        <v>99.78</v>
      </c>
      <c r="S13" s="171">
        <f t="shared" si="2"/>
        <v>0.28266288951841401</v>
      </c>
      <c r="T13" s="203">
        <v>0</v>
      </c>
      <c r="U13" s="119">
        <v>1</v>
      </c>
      <c r="V13" s="120">
        <v>2</v>
      </c>
      <c r="W13" s="121">
        <v>1</v>
      </c>
      <c r="X13" s="124">
        <f t="shared" si="3"/>
        <v>1</v>
      </c>
      <c r="Y13" s="123">
        <v>15</v>
      </c>
      <c r="Z13" s="128"/>
      <c r="AA13" s="105">
        <v>4</v>
      </c>
      <c r="AB13" s="28">
        <v>5</v>
      </c>
      <c r="AC13" s="64">
        <v>0</v>
      </c>
      <c r="AD13" s="64">
        <v>0</v>
      </c>
      <c r="AE13" s="92">
        <f t="shared" si="10"/>
        <v>0</v>
      </c>
      <c r="AF13" s="64">
        <f t="shared" si="17"/>
        <v>0</v>
      </c>
      <c r="AG13" s="64">
        <v>24</v>
      </c>
      <c r="AH13" s="105">
        <v>19</v>
      </c>
      <c r="AI13" s="105">
        <v>23</v>
      </c>
      <c r="AJ13" s="105">
        <v>21</v>
      </c>
      <c r="AK13" s="105">
        <v>0</v>
      </c>
      <c r="AL13" s="105">
        <v>21</v>
      </c>
      <c r="AM13" s="142">
        <f t="shared" si="4"/>
        <v>1.1052631578947401</v>
      </c>
      <c r="AN13" s="64">
        <f t="shared" si="18"/>
        <v>84</v>
      </c>
      <c r="AO13" s="64"/>
      <c r="AP13" s="105">
        <v>12.6666666666667</v>
      </c>
      <c r="AQ13" s="105">
        <v>17.036666666666701</v>
      </c>
      <c r="AR13" s="105">
        <v>0</v>
      </c>
      <c r="AS13" s="106">
        <f t="shared" si="6"/>
        <v>0</v>
      </c>
      <c r="AT13" s="105">
        <v>4.2222222222222197</v>
      </c>
      <c r="AU13" s="105">
        <v>6.6077777777777804</v>
      </c>
      <c r="AV13" s="105">
        <v>0</v>
      </c>
      <c r="AW13" s="106">
        <f t="shared" si="7"/>
        <v>0</v>
      </c>
      <c r="AX13" s="105">
        <v>2.1744444444444402</v>
      </c>
      <c r="AY13" s="105">
        <v>3.54666666666667</v>
      </c>
      <c r="AZ13" s="105">
        <v>2</v>
      </c>
      <c r="BA13" s="106">
        <v>4</v>
      </c>
      <c r="BB13" s="105">
        <v>1.5833333333333299</v>
      </c>
      <c r="BC13" s="105">
        <v>2.8288888888888901</v>
      </c>
      <c r="BD13" s="105">
        <v>1</v>
      </c>
      <c r="BE13" s="206">
        <v>1.5</v>
      </c>
      <c r="BF13" s="105">
        <v>4.3066666666666702</v>
      </c>
      <c r="BG13" s="105">
        <v>6</v>
      </c>
      <c r="BH13" s="48">
        <v>1</v>
      </c>
      <c r="BI13" s="207">
        <v>1</v>
      </c>
      <c r="BJ13" s="64">
        <v>1790.64</v>
      </c>
      <c r="BK13" s="65">
        <v>125.3</v>
      </c>
      <c r="BL13" s="64">
        <v>5</v>
      </c>
      <c r="BM13" s="64">
        <v>2</v>
      </c>
      <c r="BN13" s="64">
        <v>163</v>
      </c>
      <c r="BO13" s="92">
        <f t="shared" si="11"/>
        <v>0.4</v>
      </c>
      <c r="BP13" s="64">
        <v>8.1999999999999993</v>
      </c>
      <c r="BQ13" s="64">
        <v>9</v>
      </c>
      <c r="BR13" s="28">
        <v>490.41111111111098</v>
      </c>
      <c r="BS13" s="29">
        <v>588.57777777777801</v>
      </c>
      <c r="BT13" s="65">
        <v>259.06</v>
      </c>
      <c r="BU13" s="65">
        <v>13</v>
      </c>
      <c r="BV13" s="64">
        <v>1064</v>
      </c>
      <c r="BW13" s="64">
        <v>1242</v>
      </c>
      <c r="BX13" s="64">
        <v>335</v>
      </c>
      <c r="BY13" s="98">
        <v>0.31476843378953001</v>
      </c>
      <c r="BZ13" s="64">
        <v>0</v>
      </c>
      <c r="CA13" s="28">
        <v>2116.49444444444</v>
      </c>
      <c r="CB13" s="29">
        <v>2822.13333333333</v>
      </c>
      <c r="CC13" s="30">
        <v>1523.92</v>
      </c>
      <c r="CD13" s="31">
        <f t="shared" si="8"/>
        <v>0.72002078909307698</v>
      </c>
      <c r="CE13" s="32">
        <v>228.6</v>
      </c>
      <c r="CF13" s="62"/>
      <c r="CG13" s="62"/>
      <c r="CH13" s="63">
        <f t="shared" si="12"/>
        <v>480.6</v>
      </c>
      <c r="CI13" s="62">
        <f t="shared" si="15"/>
        <v>100</v>
      </c>
      <c r="CJ13" s="64"/>
      <c r="CK13" s="65">
        <f t="shared" si="13"/>
        <v>480.6</v>
      </c>
      <c r="CL13" s="64">
        <f t="shared" si="14"/>
        <v>480.6</v>
      </c>
    </row>
    <row r="14" spans="1:90">
      <c r="A14" s="25">
        <v>709</v>
      </c>
      <c r="B14" s="26" t="s">
        <v>296</v>
      </c>
      <c r="C14" s="27" t="s">
        <v>285</v>
      </c>
      <c r="D14" s="105">
        <v>7</v>
      </c>
      <c r="E14" s="105">
        <v>11</v>
      </c>
      <c r="F14" s="181">
        <v>2</v>
      </c>
      <c r="G14" s="179">
        <f t="shared" si="9"/>
        <v>0.28571428571428598</v>
      </c>
      <c r="H14" s="182">
        <f t="shared" si="0"/>
        <v>120</v>
      </c>
      <c r="I14" s="182">
        <f t="shared" si="16"/>
        <v>50</v>
      </c>
      <c r="J14" s="105">
        <v>18</v>
      </c>
      <c r="K14" s="105">
        <v>22</v>
      </c>
      <c r="L14" s="140">
        <v>19</v>
      </c>
      <c r="M14" s="193">
        <f t="shared" si="1"/>
        <v>1.05555555555556</v>
      </c>
      <c r="N14" s="168">
        <v>95</v>
      </c>
      <c r="O14" s="168"/>
      <c r="P14" s="169">
        <v>951</v>
      </c>
      <c r="Q14" s="201">
        <v>1141</v>
      </c>
      <c r="R14" s="202">
        <v>763.43</v>
      </c>
      <c r="S14" s="171">
        <f t="shared" si="2"/>
        <v>0.80276550998948504</v>
      </c>
      <c r="T14" s="203">
        <v>110</v>
      </c>
      <c r="U14" s="119">
        <v>2</v>
      </c>
      <c r="V14" s="120">
        <v>4</v>
      </c>
      <c r="W14" s="121">
        <v>1</v>
      </c>
      <c r="X14" s="124">
        <f t="shared" si="3"/>
        <v>0.5</v>
      </c>
      <c r="Y14" s="123">
        <v>15</v>
      </c>
      <c r="Z14" s="128">
        <v>5</v>
      </c>
      <c r="AA14" s="105">
        <v>7</v>
      </c>
      <c r="AB14" s="28">
        <v>11</v>
      </c>
      <c r="AC14" s="64">
        <v>1</v>
      </c>
      <c r="AD14" s="64">
        <v>125</v>
      </c>
      <c r="AE14" s="92">
        <f t="shared" si="10"/>
        <v>0.14285714285714299</v>
      </c>
      <c r="AF14" s="64">
        <f t="shared" si="17"/>
        <v>12.5</v>
      </c>
      <c r="AG14" s="64">
        <v>36</v>
      </c>
      <c r="AH14" s="105">
        <v>39</v>
      </c>
      <c r="AI14" s="105">
        <v>47</v>
      </c>
      <c r="AJ14" s="105">
        <v>36</v>
      </c>
      <c r="AK14" s="105">
        <v>5</v>
      </c>
      <c r="AL14" s="105">
        <v>41</v>
      </c>
      <c r="AM14" s="142">
        <f t="shared" si="4"/>
        <v>1.05128205128205</v>
      </c>
      <c r="AN14" s="64">
        <f t="shared" si="18"/>
        <v>184</v>
      </c>
      <c r="AO14" s="64"/>
      <c r="AP14" s="105">
        <v>26</v>
      </c>
      <c r="AQ14" s="105">
        <v>34.97</v>
      </c>
      <c r="AR14" s="105">
        <v>2</v>
      </c>
      <c r="AS14" s="106">
        <f t="shared" si="6"/>
        <v>3</v>
      </c>
      <c r="AT14" s="105">
        <v>8.6666666666666696</v>
      </c>
      <c r="AU14" s="105">
        <v>13.563333333333301</v>
      </c>
      <c r="AV14" s="105">
        <v>0</v>
      </c>
      <c r="AW14" s="106">
        <f t="shared" si="7"/>
        <v>0</v>
      </c>
      <c r="AX14" s="105">
        <v>4.4633333333333303</v>
      </c>
      <c r="AY14" s="105">
        <v>7.28</v>
      </c>
      <c r="AZ14" s="105">
        <v>2</v>
      </c>
      <c r="BA14" s="106">
        <v>4</v>
      </c>
      <c r="BB14" s="105">
        <v>3.25</v>
      </c>
      <c r="BC14" s="105">
        <v>5.8066666666666702</v>
      </c>
      <c r="BD14" s="105">
        <v>5</v>
      </c>
      <c r="BE14" s="206">
        <v>7.5</v>
      </c>
      <c r="BF14" s="105">
        <v>8.84</v>
      </c>
      <c r="BG14" s="105">
        <v>13</v>
      </c>
      <c r="BH14" s="48">
        <v>8</v>
      </c>
      <c r="BI14" s="207">
        <v>8</v>
      </c>
      <c r="BJ14" s="64">
        <v>98</v>
      </c>
      <c r="BK14" s="65">
        <v>6.9</v>
      </c>
      <c r="BL14" s="64">
        <v>12</v>
      </c>
      <c r="BM14" s="64">
        <v>7</v>
      </c>
      <c r="BN14" s="64">
        <v>636.54</v>
      </c>
      <c r="BO14" s="92">
        <f t="shared" si="11"/>
        <v>0.58333333333333304</v>
      </c>
      <c r="BP14" s="64">
        <v>31.8</v>
      </c>
      <c r="BQ14" s="64">
        <v>15</v>
      </c>
      <c r="BR14" s="28">
        <v>1006.63333333333</v>
      </c>
      <c r="BS14" s="29">
        <v>1208.13333333333</v>
      </c>
      <c r="BT14" s="65">
        <v>819.98</v>
      </c>
      <c r="BU14" s="65">
        <v>41</v>
      </c>
      <c r="BV14" s="64">
        <v>2185</v>
      </c>
      <c r="BW14" s="64">
        <v>2549</v>
      </c>
      <c r="BX14" s="64">
        <v>214.32</v>
      </c>
      <c r="BY14" s="98">
        <v>9.8106562867636402E-2</v>
      </c>
      <c r="BZ14" s="64">
        <v>0</v>
      </c>
      <c r="CA14" s="28">
        <v>4344.3833333333296</v>
      </c>
      <c r="CB14" s="29">
        <v>5792.8</v>
      </c>
      <c r="CC14" s="30">
        <v>4371.8900000000003</v>
      </c>
      <c r="CD14" s="31">
        <f t="shared" si="8"/>
        <v>1.0063315468631899</v>
      </c>
      <c r="CE14" s="32">
        <v>655.8</v>
      </c>
      <c r="CF14" s="62"/>
      <c r="CG14" s="62"/>
      <c r="CH14" s="63">
        <f t="shared" si="12"/>
        <v>1294.5</v>
      </c>
      <c r="CI14" s="62">
        <f t="shared" si="15"/>
        <v>106</v>
      </c>
      <c r="CJ14" s="64"/>
      <c r="CK14" s="65">
        <f t="shared" si="13"/>
        <v>1294.5</v>
      </c>
      <c r="CL14" s="64">
        <f t="shared" si="14"/>
        <v>1294.5</v>
      </c>
    </row>
    <row r="15" spans="1:90">
      <c r="A15" s="25">
        <v>726</v>
      </c>
      <c r="B15" s="26" t="s">
        <v>297</v>
      </c>
      <c r="C15" s="27" t="s">
        <v>285</v>
      </c>
      <c r="D15" s="105">
        <v>13</v>
      </c>
      <c r="E15" s="105">
        <v>19</v>
      </c>
      <c r="F15" s="181">
        <v>11</v>
      </c>
      <c r="G15" s="179">
        <f t="shared" si="9"/>
        <v>0.84615384615384603</v>
      </c>
      <c r="H15" s="182">
        <f t="shared" si="0"/>
        <v>660</v>
      </c>
      <c r="I15" s="182"/>
      <c r="J15" s="105">
        <v>31</v>
      </c>
      <c r="K15" s="105">
        <v>39</v>
      </c>
      <c r="L15" s="140">
        <v>37</v>
      </c>
      <c r="M15" s="193">
        <f t="shared" si="1"/>
        <v>1.19354838709677</v>
      </c>
      <c r="N15" s="168">
        <v>185</v>
      </c>
      <c r="O15" s="168"/>
      <c r="P15" s="169">
        <v>1536</v>
      </c>
      <c r="Q15" s="201">
        <v>1843</v>
      </c>
      <c r="R15" s="202">
        <v>2812.52</v>
      </c>
      <c r="S15" s="171">
        <f t="shared" si="2"/>
        <v>1.83106770833333</v>
      </c>
      <c r="T15" s="203">
        <v>466</v>
      </c>
      <c r="U15" s="119">
        <v>4</v>
      </c>
      <c r="V15" s="120">
        <v>6</v>
      </c>
      <c r="W15" s="121">
        <v>5</v>
      </c>
      <c r="X15" s="124">
        <f t="shared" si="3"/>
        <v>1.25</v>
      </c>
      <c r="Y15" s="123">
        <v>75</v>
      </c>
      <c r="Z15" s="128"/>
      <c r="AA15" s="28">
        <v>13</v>
      </c>
      <c r="AB15" s="28">
        <v>19</v>
      </c>
      <c r="AC15" s="64">
        <v>13</v>
      </c>
      <c r="AD15" s="64">
        <v>1775</v>
      </c>
      <c r="AE15" s="92">
        <f t="shared" si="10"/>
        <v>1</v>
      </c>
      <c r="AF15" s="64">
        <f t="shared" si="17"/>
        <v>177.5</v>
      </c>
      <c r="AG15" s="64"/>
      <c r="AH15" s="105">
        <v>68</v>
      </c>
      <c r="AI15" s="105">
        <v>82</v>
      </c>
      <c r="AJ15" s="105">
        <v>51.5</v>
      </c>
      <c r="AK15" s="105">
        <v>18</v>
      </c>
      <c r="AL15" s="105">
        <v>69.5</v>
      </c>
      <c r="AM15" s="142">
        <f t="shared" si="4"/>
        <v>1.0220588235294099</v>
      </c>
      <c r="AN15" s="64">
        <f t="shared" si="18"/>
        <v>350</v>
      </c>
      <c r="AO15" s="64"/>
      <c r="AP15" s="105">
        <v>45.3333333333333</v>
      </c>
      <c r="AQ15" s="105">
        <v>60.973333333333301</v>
      </c>
      <c r="AR15" s="105">
        <v>47</v>
      </c>
      <c r="AS15" s="106">
        <f t="shared" si="6"/>
        <v>70.5</v>
      </c>
      <c r="AT15" s="105">
        <v>15.1111111111111</v>
      </c>
      <c r="AU15" s="105">
        <v>23.648888888888902</v>
      </c>
      <c r="AV15" s="105">
        <v>11</v>
      </c>
      <c r="AW15" s="106">
        <f t="shared" si="7"/>
        <v>27.5</v>
      </c>
      <c r="AX15" s="105">
        <v>7.7822222222222202</v>
      </c>
      <c r="AY15" s="105">
        <v>12.6933333333333</v>
      </c>
      <c r="AZ15" s="105">
        <v>8</v>
      </c>
      <c r="BA15" s="106">
        <v>16</v>
      </c>
      <c r="BB15" s="105">
        <v>5.6666666666666696</v>
      </c>
      <c r="BC15" s="105">
        <v>10.1244444444444</v>
      </c>
      <c r="BD15" s="105">
        <v>17</v>
      </c>
      <c r="BE15" s="206">
        <v>42.5</v>
      </c>
      <c r="BF15" s="105">
        <v>15.4133333333333</v>
      </c>
      <c r="BG15" s="105">
        <v>23</v>
      </c>
      <c r="BH15" s="48">
        <v>7</v>
      </c>
      <c r="BI15" s="207">
        <v>7</v>
      </c>
      <c r="BJ15" s="64">
        <v>2018.94</v>
      </c>
      <c r="BK15" s="65">
        <v>141.30000000000001</v>
      </c>
      <c r="BL15" s="64">
        <v>21</v>
      </c>
      <c r="BM15" s="64">
        <v>9</v>
      </c>
      <c r="BN15" s="64">
        <v>749.5</v>
      </c>
      <c r="BO15" s="92">
        <f t="shared" si="11"/>
        <v>0.42857142857142899</v>
      </c>
      <c r="BP15" s="64">
        <v>37.5</v>
      </c>
      <c r="BQ15" s="64">
        <v>36</v>
      </c>
      <c r="BR15" s="28">
        <v>1755.1555555555601</v>
      </c>
      <c r="BS15" s="29">
        <v>2106.48888888889</v>
      </c>
      <c r="BT15" s="65">
        <v>1395.26</v>
      </c>
      <c r="BU15" s="65">
        <v>69.8</v>
      </c>
      <c r="BV15" s="64">
        <v>3809</v>
      </c>
      <c r="BW15" s="64">
        <v>4444</v>
      </c>
      <c r="BX15" s="64">
        <v>5575.08</v>
      </c>
      <c r="BY15" s="98">
        <v>1.4636665845994401</v>
      </c>
      <c r="BZ15" s="64">
        <v>1393.8</v>
      </c>
      <c r="CA15" s="28">
        <v>7574.8222222222203</v>
      </c>
      <c r="CB15" s="29">
        <v>10100.266666666699</v>
      </c>
      <c r="CC15" s="30">
        <v>7132.57</v>
      </c>
      <c r="CD15" s="31">
        <f t="shared" si="8"/>
        <v>0.94161549812683598</v>
      </c>
      <c r="CE15" s="32">
        <v>1069.9000000000001</v>
      </c>
      <c r="CF15" s="62"/>
      <c r="CG15" s="62"/>
      <c r="CH15" s="63">
        <f t="shared" si="12"/>
        <v>4789.3</v>
      </c>
      <c r="CI15" s="62">
        <f t="shared" si="15"/>
        <v>36</v>
      </c>
      <c r="CJ15" s="64"/>
      <c r="CK15" s="65">
        <f t="shared" si="13"/>
        <v>4789.3</v>
      </c>
      <c r="CL15" s="64">
        <f t="shared" si="14"/>
        <v>4789.3</v>
      </c>
    </row>
    <row r="16" spans="1:90">
      <c r="A16" s="25">
        <v>727</v>
      </c>
      <c r="B16" s="26" t="s">
        <v>298</v>
      </c>
      <c r="C16" s="27" t="s">
        <v>285</v>
      </c>
      <c r="D16" s="105">
        <v>5</v>
      </c>
      <c r="E16" s="105">
        <v>8</v>
      </c>
      <c r="F16" s="181">
        <v>4.5</v>
      </c>
      <c r="G16" s="179">
        <f t="shared" si="9"/>
        <v>0.9</v>
      </c>
      <c r="H16" s="182">
        <f t="shared" si="0"/>
        <v>270</v>
      </c>
      <c r="I16" s="182"/>
      <c r="J16" s="105">
        <v>13</v>
      </c>
      <c r="K16" s="105">
        <v>16</v>
      </c>
      <c r="L16" s="140">
        <v>2</v>
      </c>
      <c r="M16" s="193">
        <f t="shared" si="1"/>
        <v>0.15384615384615399</v>
      </c>
      <c r="N16" s="168">
        <v>10</v>
      </c>
      <c r="O16" s="168">
        <v>33</v>
      </c>
      <c r="P16" s="169">
        <v>600</v>
      </c>
      <c r="Q16" s="201">
        <v>720</v>
      </c>
      <c r="R16" s="202">
        <v>640.11</v>
      </c>
      <c r="S16" s="171">
        <f t="shared" si="2"/>
        <v>1.0668500000000001</v>
      </c>
      <c r="T16" s="203">
        <v>84.5</v>
      </c>
      <c r="U16" s="119">
        <v>2</v>
      </c>
      <c r="V16" s="120">
        <v>3</v>
      </c>
      <c r="W16" s="121">
        <v>2</v>
      </c>
      <c r="X16" s="124">
        <f t="shared" si="3"/>
        <v>1</v>
      </c>
      <c r="Y16" s="123">
        <v>30</v>
      </c>
      <c r="Z16" s="128"/>
      <c r="AA16" s="28">
        <v>5</v>
      </c>
      <c r="AB16" s="28">
        <v>8</v>
      </c>
      <c r="AC16" s="64">
        <v>5</v>
      </c>
      <c r="AD16" s="64">
        <v>685</v>
      </c>
      <c r="AE16" s="92">
        <f t="shared" si="10"/>
        <v>1</v>
      </c>
      <c r="AF16" s="64">
        <f t="shared" si="17"/>
        <v>68.5</v>
      </c>
      <c r="AG16" s="64"/>
      <c r="AH16" s="105">
        <v>28</v>
      </c>
      <c r="AI16" s="105">
        <v>34</v>
      </c>
      <c r="AJ16" s="105">
        <v>2</v>
      </c>
      <c r="AK16" s="105">
        <v>3</v>
      </c>
      <c r="AL16" s="105">
        <v>5</v>
      </c>
      <c r="AM16" s="142">
        <f t="shared" si="4"/>
        <v>0.17857142857142899</v>
      </c>
      <c r="AN16" s="64">
        <f>AJ16*3+AK16*6</f>
        <v>24</v>
      </c>
      <c r="AO16" s="64">
        <f>(AH16-AL16)*2.5</f>
        <v>57.5</v>
      </c>
      <c r="AP16" s="105">
        <v>18.6666666666667</v>
      </c>
      <c r="AQ16" s="105">
        <v>25.106666666666701</v>
      </c>
      <c r="AR16" s="105">
        <v>10</v>
      </c>
      <c r="AS16" s="106">
        <f t="shared" si="6"/>
        <v>15</v>
      </c>
      <c r="AT16" s="105">
        <v>6.2222222222222197</v>
      </c>
      <c r="AU16" s="105">
        <v>9.7377777777777794</v>
      </c>
      <c r="AV16" s="105">
        <v>4</v>
      </c>
      <c r="AW16" s="106">
        <f t="shared" si="7"/>
        <v>10</v>
      </c>
      <c r="AX16" s="105">
        <v>3.20444444444444</v>
      </c>
      <c r="AY16" s="105">
        <v>5.2266666666666701</v>
      </c>
      <c r="AZ16" s="105">
        <v>4</v>
      </c>
      <c r="BA16" s="106">
        <v>8</v>
      </c>
      <c r="BB16" s="105">
        <v>2.3333333333333299</v>
      </c>
      <c r="BC16" s="105">
        <v>4.1688888888888904</v>
      </c>
      <c r="BD16" s="105">
        <v>2</v>
      </c>
      <c r="BE16" s="206">
        <v>3</v>
      </c>
      <c r="BF16" s="105">
        <v>6.3466666666666702</v>
      </c>
      <c r="BG16" s="105">
        <v>10</v>
      </c>
      <c r="BH16" s="48">
        <v>3</v>
      </c>
      <c r="BI16" s="207">
        <v>3</v>
      </c>
      <c r="BJ16" s="64">
        <v>247.52</v>
      </c>
      <c r="BK16" s="65">
        <v>17.3</v>
      </c>
      <c r="BL16" s="64">
        <v>8</v>
      </c>
      <c r="BM16" s="64">
        <v>3</v>
      </c>
      <c r="BN16" s="64">
        <v>230.5</v>
      </c>
      <c r="BO16" s="92">
        <f t="shared" si="11"/>
        <v>0.375</v>
      </c>
      <c r="BP16" s="64">
        <v>11.5</v>
      </c>
      <c r="BQ16" s="64">
        <v>15</v>
      </c>
      <c r="BR16" s="28">
        <v>722.71111111111099</v>
      </c>
      <c r="BS16" s="29">
        <v>867.37777777777796</v>
      </c>
      <c r="BT16" s="65">
        <v>731.75</v>
      </c>
      <c r="BU16" s="65">
        <v>36.6</v>
      </c>
      <c r="BV16" s="64">
        <v>1568</v>
      </c>
      <c r="BW16" s="64">
        <v>1830</v>
      </c>
      <c r="BX16" s="64">
        <v>875.18</v>
      </c>
      <c r="BY16" s="98">
        <v>0.558006579935447</v>
      </c>
      <c r="BZ16" s="64">
        <v>131.30000000000001</v>
      </c>
      <c r="CA16" s="28">
        <v>3119.0444444444402</v>
      </c>
      <c r="CB16" s="29">
        <v>4158.9333333333298</v>
      </c>
      <c r="CC16" s="30">
        <v>1298.72</v>
      </c>
      <c r="CD16" s="31">
        <f t="shared" si="8"/>
        <v>0.41638393525082501</v>
      </c>
      <c r="CE16" s="32">
        <v>0</v>
      </c>
      <c r="CF16" s="62"/>
      <c r="CG16" s="62"/>
      <c r="CH16" s="63">
        <f t="shared" si="12"/>
        <v>722.7</v>
      </c>
      <c r="CI16" s="62">
        <f t="shared" si="15"/>
        <v>105.5</v>
      </c>
      <c r="CJ16" s="64"/>
      <c r="CK16" s="65">
        <f t="shared" si="13"/>
        <v>722.7</v>
      </c>
      <c r="CL16" s="64">
        <f t="shared" si="14"/>
        <v>722.7</v>
      </c>
    </row>
    <row r="17" spans="1:90">
      <c r="A17" s="25">
        <v>730</v>
      </c>
      <c r="B17" s="26" t="s">
        <v>299</v>
      </c>
      <c r="C17" s="27" t="s">
        <v>285</v>
      </c>
      <c r="D17" s="105">
        <v>12</v>
      </c>
      <c r="E17" s="105">
        <v>18</v>
      </c>
      <c r="F17" s="181">
        <v>13</v>
      </c>
      <c r="G17" s="179">
        <f t="shared" si="9"/>
        <v>1.0833333333333299</v>
      </c>
      <c r="H17" s="182">
        <f t="shared" si="0"/>
        <v>780</v>
      </c>
      <c r="I17" s="182"/>
      <c r="J17" s="105">
        <v>28</v>
      </c>
      <c r="K17" s="105">
        <v>36</v>
      </c>
      <c r="L17" s="140">
        <v>43</v>
      </c>
      <c r="M17" s="193">
        <f t="shared" si="1"/>
        <v>1.53571428571429</v>
      </c>
      <c r="N17" s="168">
        <v>301</v>
      </c>
      <c r="O17" s="168"/>
      <c r="P17" s="169">
        <v>1167</v>
      </c>
      <c r="Q17" s="201">
        <v>1400</v>
      </c>
      <c r="R17" s="202">
        <v>986.08</v>
      </c>
      <c r="S17" s="171">
        <f t="shared" si="2"/>
        <v>0.84497000856897997</v>
      </c>
      <c r="T17" s="203">
        <v>131</v>
      </c>
      <c r="U17" s="119">
        <v>4</v>
      </c>
      <c r="V17" s="120">
        <v>6</v>
      </c>
      <c r="W17" s="121">
        <v>8</v>
      </c>
      <c r="X17" s="124">
        <f t="shared" si="3"/>
        <v>2</v>
      </c>
      <c r="Y17" s="123">
        <v>200</v>
      </c>
      <c r="Z17" s="128"/>
      <c r="AA17" s="28">
        <v>12</v>
      </c>
      <c r="AB17" s="28">
        <v>18</v>
      </c>
      <c r="AC17" s="64">
        <v>10</v>
      </c>
      <c r="AD17" s="64">
        <v>1310</v>
      </c>
      <c r="AE17" s="92">
        <f t="shared" si="10"/>
        <v>0.83333333333333304</v>
      </c>
      <c r="AF17" s="64">
        <f t="shared" si="17"/>
        <v>131</v>
      </c>
      <c r="AG17" s="64"/>
      <c r="AH17" s="105">
        <v>63</v>
      </c>
      <c r="AI17" s="105">
        <v>76</v>
      </c>
      <c r="AJ17" s="105">
        <v>96</v>
      </c>
      <c r="AK17" s="105">
        <v>17</v>
      </c>
      <c r="AL17" s="105">
        <v>113</v>
      </c>
      <c r="AM17" s="142">
        <f t="shared" si="4"/>
        <v>1.7936507936507899</v>
      </c>
      <c r="AN17" s="64">
        <f>AJ17*4+AK17*8</f>
        <v>520</v>
      </c>
      <c r="AO17" s="64"/>
      <c r="AP17" s="105">
        <v>42</v>
      </c>
      <c r="AQ17" s="105">
        <v>56.49</v>
      </c>
      <c r="AR17" s="105">
        <v>20</v>
      </c>
      <c r="AS17" s="106">
        <f t="shared" si="6"/>
        <v>30</v>
      </c>
      <c r="AT17" s="105">
        <v>14</v>
      </c>
      <c r="AU17" s="105">
        <v>21.91</v>
      </c>
      <c r="AV17" s="105">
        <v>10</v>
      </c>
      <c r="AW17" s="106">
        <f t="shared" si="7"/>
        <v>25</v>
      </c>
      <c r="AX17" s="105">
        <v>7.21</v>
      </c>
      <c r="AY17" s="105">
        <v>11.76</v>
      </c>
      <c r="AZ17" s="105">
        <v>7</v>
      </c>
      <c r="BA17" s="106">
        <v>14</v>
      </c>
      <c r="BB17" s="105">
        <v>5.25</v>
      </c>
      <c r="BC17" s="105">
        <v>9.3800000000000008</v>
      </c>
      <c r="BD17" s="105">
        <v>4</v>
      </c>
      <c r="BE17" s="206">
        <v>6</v>
      </c>
      <c r="BF17" s="105">
        <v>14.28</v>
      </c>
      <c r="BG17" s="105">
        <v>21</v>
      </c>
      <c r="BH17" s="48">
        <v>3</v>
      </c>
      <c r="BI17" s="207">
        <v>3</v>
      </c>
      <c r="BJ17" s="64">
        <v>951.6</v>
      </c>
      <c r="BK17" s="65">
        <v>66.599999999999994</v>
      </c>
      <c r="BL17" s="64">
        <v>15</v>
      </c>
      <c r="BM17" s="64">
        <v>28.5</v>
      </c>
      <c r="BN17" s="64">
        <v>2698.05</v>
      </c>
      <c r="BO17" s="92">
        <f t="shared" si="11"/>
        <v>1.9</v>
      </c>
      <c r="BP17" s="64">
        <v>323.8</v>
      </c>
      <c r="BQ17" s="64">
        <v>0</v>
      </c>
      <c r="BR17" s="28">
        <v>1626.1</v>
      </c>
      <c r="BS17" s="29">
        <v>1951.6</v>
      </c>
      <c r="BT17" s="65">
        <v>1284.6500000000001</v>
      </c>
      <c r="BU17" s="65">
        <v>64.2</v>
      </c>
      <c r="BV17" s="64">
        <v>3529</v>
      </c>
      <c r="BW17" s="64">
        <v>4117</v>
      </c>
      <c r="BX17" s="64">
        <v>2817</v>
      </c>
      <c r="BY17" s="98">
        <v>0.79826348645899203</v>
      </c>
      <c r="BZ17" s="64">
        <v>422.6</v>
      </c>
      <c r="CA17" s="28">
        <v>7017.85</v>
      </c>
      <c r="CB17" s="29">
        <v>9357.6</v>
      </c>
      <c r="CC17" s="30">
        <v>5497.61</v>
      </c>
      <c r="CD17" s="31">
        <f t="shared" si="8"/>
        <v>0.783375250254708</v>
      </c>
      <c r="CE17" s="32">
        <v>824.6</v>
      </c>
      <c r="CF17" s="62"/>
      <c r="CG17" s="62"/>
      <c r="CH17" s="63">
        <f t="shared" si="12"/>
        <v>3842.8</v>
      </c>
      <c r="CI17" s="62">
        <f t="shared" si="15"/>
        <v>0</v>
      </c>
      <c r="CJ17" s="64"/>
      <c r="CK17" s="65">
        <f t="shared" si="13"/>
        <v>3842.8</v>
      </c>
      <c r="CL17" s="64">
        <f t="shared" si="14"/>
        <v>3842.8</v>
      </c>
    </row>
    <row r="18" spans="1:90">
      <c r="A18" s="25">
        <v>731</v>
      </c>
      <c r="B18" s="26" t="s">
        <v>300</v>
      </c>
      <c r="C18" s="27" t="s">
        <v>285</v>
      </c>
      <c r="D18" s="105">
        <v>6</v>
      </c>
      <c r="E18" s="105">
        <v>9</v>
      </c>
      <c r="F18" s="181">
        <v>1</v>
      </c>
      <c r="G18" s="179">
        <f t="shared" si="9"/>
        <v>0.16666666666666699</v>
      </c>
      <c r="H18" s="182">
        <f t="shared" si="0"/>
        <v>60</v>
      </c>
      <c r="I18" s="182">
        <f t="shared" ref="I18:I24" si="19">(D18-F18)*10</f>
        <v>50</v>
      </c>
      <c r="J18" s="105">
        <v>14</v>
      </c>
      <c r="K18" s="105">
        <v>18</v>
      </c>
      <c r="L18" s="140">
        <v>5</v>
      </c>
      <c r="M18" s="193">
        <f t="shared" si="1"/>
        <v>0.35714285714285698</v>
      </c>
      <c r="N18" s="168">
        <v>25</v>
      </c>
      <c r="O18" s="168">
        <v>27</v>
      </c>
      <c r="P18" s="169">
        <v>956</v>
      </c>
      <c r="Q18" s="201">
        <v>1147</v>
      </c>
      <c r="R18" s="202">
        <v>624.9</v>
      </c>
      <c r="S18" s="171">
        <f t="shared" si="2"/>
        <v>0.65366108786610899</v>
      </c>
      <c r="T18" s="203">
        <v>81</v>
      </c>
      <c r="U18" s="119">
        <v>2</v>
      </c>
      <c r="V18" s="120">
        <v>3</v>
      </c>
      <c r="W18" s="121">
        <v>2</v>
      </c>
      <c r="X18" s="124">
        <f t="shared" si="3"/>
        <v>1</v>
      </c>
      <c r="Y18" s="123">
        <v>30</v>
      </c>
      <c r="Z18" s="128"/>
      <c r="AA18" s="28">
        <v>6</v>
      </c>
      <c r="AB18" s="28">
        <v>9</v>
      </c>
      <c r="AC18" s="64">
        <v>8</v>
      </c>
      <c r="AD18" s="64">
        <v>940</v>
      </c>
      <c r="AE18" s="92">
        <f t="shared" si="10"/>
        <v>1.3333333333333299</v>
      </c>
      <c r="AF18" s="64">
        <f t="shared" si="17"/>
        <v>94</v>
      </c>
      <c r="AG18" s="64"/>
      <c r="AH18" s="105">
        <v>31</v>
      </c>
      <c r="AI18" s="105">
        <v>37</v>
      </c>
      <c r="AJ18" s="105">
        <v>17</v>
      </c>
      <c r="AK18" s="105">
        <v>3</v>
      </c>
      <c r="AL18" s="105">
        <v>20</v>
      </c>
      <c r="AM18" s="142">
        <f t="shared" si="4"/>
        <v>0.64516129032258096</v>
      </c>
      <c r="AN18" s="64">
        <f>AJ18*3+AK18*6</f>
        <v>69</v>
      </c>
      <c r="AO18" s="64">
        <f>(AH18-AL18)*2.5</f>
        <v>27.5</v>
      </c>
      <c r="AP18" s="105">
        <v>20.6666666666667</v>
      </c>
      <c r="AQ18" s="105">
        <v>27.796666666666699</v>
      </c>
      <c r="AR18" s="105">
        <v>1</v>
      </c>
      <c r="AS18" s="106">
        <f t="shared" si="6"/>
        <v>1.5</v>
      </c>
      <c r="AT18" s="105">
        <v>6.8888888888888902</v>
      </c>
      <c r="AU18" s="105">
        <v>10.7811111111111</v>
      </c>
      <c r="AV18" s="105">
        <v>3</v>
      </c>
      <c r="AW18" s="106">
        <f t="shared" si="7"/>
        <v>7.5</v>
      </c>
      <c r="AX18" s="105">
        <v>3.5477777777777799</v>
      </c>
      <c r="AY18" s="105">
        <v>5.7866666666666697</v>
      </c>
      <c r="AZ18" s="105">
        <v>5</v>
      </c>
      <c r="BA18" s="106">
        <v>10</v>
      </c>
      <c r="BB18" s="105">
        <v>2.5833333333333299</v>
      </c>
      <c r="BC18" s="105">
        <v>4.6155555555555603</v>
      </c>
      <c r="BD18" s="105">
        <v>1</v>
      </c>
      <c r="BE18" s="206">
        <v>1.5</v>
      </c>
      <c r="BF18" s="105">
        <v>7.0266666666666699</v>
      </c>
      <c r="BG18" s="105">
        <v>11</v>
      </c>
      <c r="BH18" s="48">
        <v>0</v>
      </c>
      <c r="BI18" s="207">
        <v>0</v>
      </c>
      <c r="BJ18" s="64"/>
      <c r="BK18" s="65"/>
      <c r="BL18" s="64">
        <v>10</v>
      </c>
      <c r="BM18" s="64">
        <v>2</v>
      </c>
      <c r="BN18" s="64">
        <v>286</v>
      </c>
      <c r="BO18" s="92">
        <f t="shared" si="11"/>
        <v>0.2</v>
      </c>
      <c r="BP18" s="64">
        <v>14.3</v>
      </c>
      <c r="BQ18" s="64">
        <v>24</v>
      </c>
      <c r="BR18" s="28">
        <v>800.14444444444405</v>
      </c>
      <c r="BS18" s="29">
        <v>960.31111111111102</v>
      </c>
      <c r="BT18" s="65">
        <v>432.84</v>
      </c>
      <c r="BU18" s="65">
        <v>21.6</v>
      </c>
      <c r="BV18" s="64">
        <v>1736</v>
      </c>
      <c r="BW18" s="64">
        <v>2026</v>
      </c>
      <c r="BX18" s="64">
        <v>361</v>
      </c>
      <c r="BY18" s="98">
        <v>0.20789568486879001</v>
      </c>
      <c r="BZ18" s="64">
        <v>0</v>
      </c>
      <c r="CA18" s="28">
        <v>3453.2277777777799</v>
      </c>
      <c r="CB18" s="29">
        <v>4604.5333333333301</v>
      </c>
      <c r="CC18" s="30">
        <v>1707</v>
      </c>
      <c r="CD18" s="31">
        <f t="shared" si="8"/>
        <v>0.49432012883276599</v>
      </c>
      <c r="CE18" s="32">
        <v>0</v>
      </c>
      <c r="CF18" s="62"/>
      <c r="CG18" s="62"/>
      <c r="CH18" s="63">
        <f t="shared" si="12"/>
        <v>415.4</v>
      </c>
      <c r="CI18" s="62">
        <f t="shared" si="15"/>
        <v>128.5</v>
      </c>
      <c r="CJ18" s="64"/>
      <c r="CK18" s="65">
        <f t="shared" si="13"/>
        <v>415.4</v>
      </c>
      <c r="CL18" s="64">
        <f t="shared" si="14"/>
        <v>415.4</v>
      </c>
    </row>
    <row r="19" spans="1:90">
      <c r="A19" s="25">
        <v>741</v>
      </c>
      <c r="B19" s="26" t="s">
        <v>301</v>
      </c>
      <c r="C19" s="27" t="s">
        <v>285</v>
      </c>
      <c r="D19" s="105">
        <v>5</v>
      </c>
      <c r="E19" s="105">
        <v>7</v>
      </c>
      <c r="F19" s="181">
        <v>1</v>
      </c>
      <c r="G19" s="179">
        <f t="shared" si="9"/>
        <v>0.2</v>
      </c>
      <c r="H19" s="182">
        <f t="shared" si="0"/>
        <v>60</v>
      </c>
      <c r="I19" s="182">
        <f t="shared" si="19"/>
        <v>40</v>
      </c>
      <c r="J19" s="105">
        <v>12</v>
      </c>
      <c r="K19" s="105">
        <v>15</v>
      </c>
      <c r="L19" s="140">
        <v>5</v>
      </c>
      <c r="M19" s="193">
        <f t="shared" si="1"/>
        <v>0.41666666666666702</v>
      </c>
      <c r="N19" s="168">
        <v>25</v>
      </c>
      <c r="O19" s="168">
        <v>21</v>
      </c>
      <c r="P19" s="169">
        <v>469</v>
      </c>
      <c r="Q19" s="201">
        <v>563</v>
      </c>
      <c r="R19" s="202">
        <v>674.18</v>
      </c>
      <c r="S19" s="171">
        <f t="shared" si="2"/>
        <v>1.4374840085287801</v>
      </c>
      <c r="T19" s="203">
        <v>115.5</v>
      </c>
      <c r="U19" s="119">
        <v>1</v>
      </c>
      <c r="V19" s="120">
        <v>2</v>
      </c>
      <c r="W19" s="121">
        <v>1</v>
      </c>
      <c r="X19" s="124">
        <f t="shared" si="3"/>
        <v>1</v>
      </c>
      <c r="Y19" s="123">
        <v>15</v>
      </c>
      <c r="Z19" s="128"/>
      <c r="AA19" s="105">
        <v>5</v>
      </c>
      <c r="AB19" s="28">
        <v>7</v>
      </c>
      <c r="AC19" s="64">
        <v>2</v>
      </c>
      <c r="AD19" s="64">
        <v>220</v>
      </c>
      <c r="AE19" s="92">
        <f t="shared" si="10"/>
        <v>0.4</v>
      </c>
      <c r="AF19" s="64">
        <f t="shared" si="17"/>
        <v>22</v>
      </c>
      <c r="AG19" s="64">
        <v>18</v>
      </c>
      <c r="AH19" s="105">
        <v>26</v>
      </c>
      <c r="AI19" s="105">
        <v>31</v>
      </c>
      <c r="AJ19" s="105">
        <v>22</v>
      </c>
      <c r="AK19" s="105">
        <v>2</v>
      </c>
      <c r="AL19" s="105">
        <v>24</v>
      </c>
      <c r="AM19" s="142">
        <f t="shared" si="4"/>
        <v>0.92307692307692302</v>
      </c>
      <c r="AN19" s="64">
        <f>AJ19*3+AK19*6</f>
        <v>78</v>
      </c>
      <c r="AO19" s="64"/>
      <c r="AP19" s="105">
        <v>17.3333333333333</v>
      </c>
      <c r="AQ19" s="105">
        <v>23.313333333333301</v>
      </c>
      <c r="AR19" s="105">
        <v>6</v>
      </c>
      <c r="AS19" s="106">
        <f t="shared" si="6"/>
        <v>9</v>
      </c>
      <c r="AT19" s="105">
        <v>5.7777777777777803</v>
      </c>
      <c r="AU19" s="105">
        <v>9.0422222222222199</v>
      </c>
      <c r="AV19" s="105">
        <v>1</v>
      </c>
      <c r="AW19" s="106">
        <f t="shared" si="7"/>
        <v>2.5</v>
      </c>
      <c r="AX19" s="105">
        <v>2.9755555555555602</v>
      </c>
      <c r="AY19" s="105">
        <v>4.8533333333333299</v>
      </c>
      <c r="AZ19" s="105">
        <v>1</v>
      </c>
      <c r="BA19" s="106">
        <v>2</v>
      </c>
      <c r="BB19" s="105">
        <v>2.1666666666666701</v>
      </c>
      <c r="BC19" s="105">
        <v>3.8711111111111101</v>
      </c>
      <c r="BD19" s="105">
        <v>0</v>
      </c>
      <c r="BE19" s="206">
        <v>0</v>
      </c>
      <c r="BF19" s="105">
        <v>5.89333333333333</v>
      </c>
      <c r="BG19" s="105">
        <v>9</v>
      </c>
      <c r="BH19" s="48">
        <v>1</v>
      </c>
      <c r="BI19" s="207">
        <v>1</v>
      </c>
      <c r="BJ19" s="64"/>
      <c r="BK19" s="65"/>
      <c r="BL19" s="64">
        <v>6</v>
      </c>
      <c r="BM19" s="64">
        <v>4</v>
      </c>
      <c r="BN19" s="64">
        <v>289.76</v>
      </c>
      <c r="BO19" s="92">
        <f t="shared" si="11"/>
        <v>0.66666666666666696</v>
      </c>
      <c r="BP19" s="64">
        <v>14.5</v>
      </c>
      <c r="BQ19" s="64">
        <v>0</v>
      </c>
      <c r="BR19" s="28">
        <v>671.08888888888896</v>
      </c>
      <c r="BS19" s="29">
        <v>805.42222222222199</v>
      </c>
      <c r="BT19" s="65">
        <v>567.36</v>
      </c>
      <c r="BU19" s="65">
        <v>28.4</v>
      </c>
      <c r="BV19" s="64">
        <v>1456</v>
      </c>
      <c r="BW19" s="64">
        <v>1699</v>
      </c>
      <c r="BX19" s="64">
        <v>315</v>
      </c>
      <c r="BY19" s="98">
        <v>0.21629036466479201</v>
      </c>
      <c r="BZ19" s="64">
        <v>0</v>
      </c>
      <c r="CA19" s="28">
        <v>2896.25555555556</v>
      </c>
      <c r="CB19" s="29">
        <v>3861.86666666667</v>
      </c>
      <c r="CC19" s="30">
        <v>3497.84</v>
      </c>
      <c r="CD19" s="31">
        <f t="shared" si="8"/>
        <v>1.2077111059107</v>
      </c>
      <c r="CE19" s="32">
        <v>524.70000000000005</v>
      </c>
      <c r="CF19" s="62"/>
      <c r="CG19" s="62"/>
      <c r="CH19" s="63">
        <f t="shared" si="12"/>
        <v>897.6</v>
      </c>
      <c r="CI19" s="62">
        <f t="shared" si="15"/>
        <v>79</v>
      </c>
      <c r="CJ19" s="64"/>
      <c r="CK19" s="65">
        <f t="shared" si="13"/>
        <v>897.6</v>
      </c>
      <c r="CL19" s="64">
        <f t="shared" si="14"/>
        <v>897.6</v>
      </c>
    </row>
    <row r="20" spans="1:90">
      <c r="A20" s="33">
        <v>742</v>
      </c>
      <c r="B20" s="27" t="s">
        <v>302</v>
      </c>
      <c r="C20" s="27" t="s">
        <v>285</v>
      </c>
      <c r="D20" s="105"/>
      <c r="E20" s="105"/>
      <c r="F20" s="181"/>
      <c r="G20" s="179"/>
      <c r="H20" s="182"/>
      <c r="I20" s="182"/>
      <c r="J20" s="105"/>
      <c r="K20" s="105"/>
      <c r="L20" s="140"/>
      <c r="M20" s="193"/>
      <c r="N20" s="168"/>
      <c r="O20" s="168"/>
      <c r="P20" s="169">
        <v>0</v>
      </c>
      <c r="Q20" s="201">
        <v>0</v>
      </c>
      <c r="R20" s="202">
        <v>29</v>
      </c>
      <c r="S20" s="171">
        <v>0</v>
      </c>
      <c r="T20" s="203">
        <v>3.5</v>
      </c>
      <c r="U20" s="119"/>
      <c r="V20" s="120"/>
      <c r="W20" s="121"/>
      <c r="X20" s="124"/>
      <c r="Y20" s="123"/>
      <c r="Z20" s="132"/>
      <c r="AA20" s="105"/>
      <c r="AB20" s="28"/>
      <c r="AC20" s="64"/>
      <c r="AD20" s="64"/>
      <c r="AE20" s="92"/>
      <c r="AF20" s="64"/>
      <c r="AG20" s="64"/>
      <c r="AH20" s="105">
        <v>0</v>
      </c>
      <c r="AI20" s="105">
        <v>0</v>
      </c>
      <c r="AJ20" s="105"/>
      <c r="AK20" s="105"/>
      <c r="AL20" s="105"/>
      <c r="AM20" s="142" t="e">
        <f t="shared" si="4"/>
        <v>#DIV/0!</v>
      </c>
      <c r="AN20" s="64"/>
      <c r="AO20" s="64"/>
      <c r="AP20" s="105">
        <v>0</v>
      </c>
      <c r="AQ20" s="105">
        <v>0</v>
      </c>
      <c r="AR20" s="105">
        <v>3</v>
      </c>
      <c r="AS20" s="106">
        <v>4.5</v>
      </c>
      <c r="AT20" s="105">
        <v>0</v>
      </c>
      <c r="AU20" s="105">
        <v>0</v>
      </c>
      <c r="AV20" s="105">
        <v>0</v>
      </c>
      <c r="AW20" s="106">
        <v>0</v>
      </c>
      <c r="AX20" s="105">
        <v>0</v>
      </c>
      <c r="AY20" s="105">
        <v>0</v>
      </c>
      <c r="AZ20" s="105">
        <v>0</v>
      </c>
      <c r="BA20" s="106">
        <f>AZ20*4</f>
        <v>0</v>
      </c>
      <c r="BB20" s="105">
        <v>0</v>
      </c>
      <c r="BC20" s="105">
        <v>0</v>
      </c>
      <c r="BD20" s="105">
        <v>1</v>
      </c>
      <c r="BE20" s="206">
        <v>1.5</v>
      </c>
      <c r="BF20" s="105">
        <v>0</v>
      </c>
      <c r="BG20" s="105">
        <v>0</v>
      </c>
      <c r="BH20" s="105">
        <v>0</v>
      </c>
      <c r="BI20" s="208">
        <v>0</v>
      </c>
      <c r="BJ20" s="64"/>
      <c r="BK20" s="65"/>
      <c r="BL20" s="64"/>
      <c r="BM20" s="64"/>
      <c r="BN20" s="64"/>
      <c r="BO20" s="92"/>
      <c r="BP20" s="64">
        <v>0</v>
      </c>
      <c r="BQ20" s="64">
        <v>0</v>
      </c>
      <c r="BR20" s="28"/>
      <c r="BS20" s="29"/>
      <c r="BT20" s="65"/>
      <c r="BU20" s="65"/>
      <c r="BV20" s="64">
        <v>0</v>
      </c>
      <c r="BW20" s="64">
        <v>0</v>
      </c>
      <c r="BX20" s="64">
        <v>45</v>
      </c>
      <c r="BY20" s="98"/>
      <c r="BZ20" s="64">
        <v>6.8</v>
      </c>
      <c r="CA20" s="28"/>
      <c r="CB20" s="29"/>
      <c r="CC20" s="30">
        <v>0</v>
      </c>
      <c r="CD20" s="31"/>
      <c r="CE20" s="32">
        <v>0</v>
      </c>
      <c r="CF20" s="62"/>
      <c r="CG20" s="62"/>
      <c r="CH20" s="63">
        <f t="shared" si="12"/>
        <v>16.3</v>
      </c>
      <c r="CI20" s="62">
        <f t="shared" si="15"/>
        <v>0</v>
      </c>
      <c r="CJ20" s="64"/>
      <c r="CK20" s="65">
        <f t="shared" si="13"/>
        <v>16.3</v>
      </c>
      <c r="CL20" s="64">
        <f t="shared" si="14"/>
        <v>16.3</v>
      </c>
    </row>
    <row r="21" spans="1:90" s="5" customFormat="1">
      <c r="A21" s="34" t="s">
        <v>303</v>
      </c>
      <c r="B21" s="35"/>
      <c r="C21" s="36" t="s">
        <v>285</v>
      </c>
      <c r="D21" s="166">
        <f>SUM(D3:D19)</f>
        <v>169</v>
      </c>
      <c r="E21" s="45">
        <f>SUM(E3:E19)</f>
        <v>254</v>
      </c>
      <c r="F21" s="45">
        <f>SUM(F3:F19)</f>
        <v>67.515000000000001</v>
      </c>
      <c r="G21" s="183">
        <f>(F21/D21)</f>
        <v>0.39949704142011799</v>
      </c>
      <c r="H21" s="45">
        <f>SUM(H3:H19)</f>
        <v>4050.9</v>
      </c>
      <c r="I21" s="45">
        <f t="shared" ref="I21:O21" si="20">SUM(I3:I19)</f>
        <v>985.6</v>
      </c>
      <c r="J21" s="45">
        <f t="shared" si="20"/>
        <v>409</v>
      </c>
      <c r="K21" s="45">
        <f t="shared" si="20"/>
        <v>515</v>
      </c>
      <c r="L21" s="45">
        <f t="shared" si="20"/>
        <v>411</v>
      </c>
      <c r="M21" s="194">
        <f t="shared" ref="M21:M67" si="21">L21/J21</f>
        <v>1.0048899755501199</v>
      </c>
      <c r="N21" s="45">
        <f t="shared" si="20"/>
        <v>2505</v>
      </c>
      <c r="O21" s="45">
        <f t="shared" si="20"/>
        <v>375</v>
      </c>
      <c r="P21" s="45">
        <v>19354</v>
      </c>
      <c r="Q21" s="78">
        <v>23226</v>
      </c>
      <c r="R21" s="204">
        <f>SUM(R3:R20)</f>
        <v>25793.87</v>
      </c>
      <c r="S21" s="173">
        <f t="shared" ref="S21:S70" si="22">R21/P21</f>
        <v>1.3327410354448701</v>
      </c>
      <c r="T21" s="205">
        <f t="shared" ref="T21:AD21" si="23">SUM(T3:T20)</f>
        <v>4202</v>
      </c>
      <c r="U21" s="125">
        <f t="shared" si="23"/>
        <v>51</v>
      </c>
      <c r="V21" s="125">
        <f t="shared" si="23"/>
        <v>83</v>
      </c>
      <c r="W21" s="125">
        <f t="shared" si="23"/>
        <v>59</v>
      </c>
      <c r="X21" s="126">
        <f t="shared" ref="X21:X70" si="24">W21/U21</f>
        <v>1.15686274509804</v>
      </c>
      <c r="Y21" s="125">
        <f t="shared" si="23"/>
        <v>1255</v>
      </c>
      <c r="Z21" s="133">
        <f t="shared" si="23"/>
        <v>50</v>
      </c>
      <c r="AA21" s="45">
        <f t="shared" si="23"/>
        <v>168</v>
      </c>
      <c r="AB21" s="45">
        <f t="shared" si="23"/>
        <v>250</v>
      </c>
      <c r="AC21" s="45">
        <f t="shared" si="23"/>
        <v>132</v>
      </c>
      <c r="AD21" s="45">
        <f t="shared" si="23"/>
        <v>16590.48</v>
      </c>
      <c r="AE21" s="93">
        <f t="shared" si="10"/>
        <v>0.78571428571428603</v>
      </c>
      <c r="AF21" s="45">
        <f>SUM(AF3:AF20)</f>
        <v>1720.7411999999999</v>
      </c>
      <c r="AG21" s="45">
        <f>SUM(AG3:AG20)</f>
        <v>234</v>
      </c>
      <c r="AH21" s="45">
        <f>SUM(AH3:AH20)</f>
        <v>901</v>
      </c>
      <c r="AI21" s="45">
        <f t="shared" ref="AI21:AO21" si="25">SUM(AI3:AI20)</f>
        <v>1083</v>
      </c>
      <c r="AJ21" s="45">
        <f t="shared" si="25"/>
        <v>783.5</v>
      </c>
      <c r="AK21" s="45">
        <f t="shared" si="25"/>
        <v>127</v>
      </c>
      <c r="AL21" s="45">
        <f t="shared" si="25"/>
        <v>910.5</v>
      </c>
      <c r="AM21" s="143">
        <f t="shared" si="4"/>
        <v>1.0105438401775799</v>
      </c>
      <c r="AN21" s="45">
        <f t="shared" si="25"/>
        <v>3998</v>
      </c>
      <c r="AO21" s="45">
        <f t="shared" si="25"/>
        <v>350</v>
      </c>
      <c r="AP21" s="45">
        <f t="shared" ref="AP21:BF21" si="26">SUM(AP3:AP20)</f>
        <v>600</v>
      </c>
      <c r="AQ21" s="45">
        <f t="shared" si="26"/>
        <v>807</v>
      </c>
      <c r="AR21" s="45">
        <f t="shared" si="26"/>
        <v>233</v>
      </c>
      <c r="AS21" s="45">
        <f t="shared" si="26"/>
        <v>349.5</v>
      </c>
      <c r="AT21" s="45">
        <f t="shared" si="26"/>
        <v>200</v>
      </c>
      <c r="AU21" s="45">
        <f t="shared" si="26"/>
        <v>313</v>
      </c>
      <c r="AV21" s="45">
        <f t="shared" si="26"/>
        <v>78</v>
      </c>
      <c r="AW21" s="45">
        <f t="shared" si="26"/>
        <v>195</v>
      </c>
      <c r="AX21" s="45">
        <f t="shared" si="26"/>
        <v>103</v>
      </c>
      <c r="AY21" s="45">
        <f t="shared" si="26"/>
        <v>168</v>
      </c>
      <c r="AZ21" s="45">
        <f t="shared" si="26"/>
        <v>74</v>
      </c>
      <c r="BA21" s="45">
        <f t="shared" si="26"/>
        <v>148</v>
      </c>
      <c r="BB21" s="45">
        <f t="shared" si="26"/>
        <v>75</v>
      </c>
      <c r="BC21" s="45">
        <f t="shared" si="26"/>
        <v>134</v>
      </c>
      <c r="BD21" s="45">
        <f t="shared" si="26"/>
        <v>77</v>
      </c>
      <c r="BE21" s="78">
        <f t="shared" si="26"/>
        <v>147.5</v>
      </c>
      <c r="BF21" s="45">
        <f t="shared" si="26"/>
        <v>204</v>
      </c>
      <c r="BG21" s="45">
        <v>306</v>
      </c>
      <c r="BH21" s="45">
        <f>SUM(BH3:BH20)</f>
        <v>65</v>
      </c>
      <c r="BI21" s="78">
        <f>SUM(BI3:BI20)</f>
        <v>65</v>
      </c>
      <c r="BJ21" s="67">
        <f>SUM(BJ3:BJ20)</f>
        <v>11650.39</v>
      </c>
      <c r="BK21" s="37">
        <f t="shared" ref="BK21:BU21" si="27">SUM(BK3:BK20)</f>
        <v>815.4</v>
      </c>
      <c r="BL21" s="67">
        <f t="shared" si="27"/>
        <v>237</v>
      </c>
      <c r="BM21" s="67">
        <f t="shared" si="27"/>
        <v>158.53</v>
      </c>
      <c r="BN21" s="67">
        <f t="shared" si="27"/>
        <v>15020.94</v>
      </c>
      <c r="BO21" s="93">
        <f>BM21/BL21</f>
        <v>0.66890295358649798</v>
      </c>
      <c r="BP21" s="67">
        <f t="shared" si="27"/>
        <v>1182.2</v>
      </c>
      <c r="BQ21" s="67">
        <f t="shared" si="27"/>
        <v>264.7</v>
      </c>
      <c r="BR21" s="37">
        <f t="shared" si="27"/>
        <v>23230</v>
      </c>
      <c r="BS21" s="37">
        <f t="shared" si="27"/>
        <v>27880</v>
      </c>
      <c r="BT21" s="37">
        <f t="shared" si="27"/>
        <v>18426.41</v>
      </c>
      <c r="BU21" s="37">
        <f t="shared" si="27"/>
        <v>921.3</v>
      </c>
      <c r="BV21" s="37">
        <f t="shared" ref="BV21:CG21" si="28">SUM(BV3:BV20)</f>
        <v>50412</v>
      </c>
      <c r="BW21" s="37">
        <f t="shared" si="28"/>
        <v>58818</v>
      </c>
      <c r="BX21" s="37">
        <f t="shared" si="28"/>
        <v>46990.1</v>
      </c>
      <c r="BY21" s="37">
        <f t="shared" si="28"/>
        <v>12.5599732927374</v>
      </c>
      <c r="BZ21" s="37">
        <f t="shared" si="28"/>
        <v>9538.7999999999993</v>
      </c>
      <c r="CA21" s="37">
        <f t="shared" si="28"/>
        <v>100255</v>
      </c>
      <c r="CB21" s="37">
        <f t="shared" si="28"/>
        <v>133680</v>
      </c>
      <c r="CC21" s="38">
        <f t="shared" si="28"/>
        <v>70044.58</v>
      </c>
      <c r="CD21" s="39">
        <f t="shared" ref="CD21:CD70" si="29">CC21/CA21</f>
        <v>0.69866420627400105</v>
      </c>
      <c r="CE21" s="38">
        <f t="shared" ref="CE21:CL21" si="30">SUM(CE3:CE20)</f>
        <v>9118.7999999999993</v>
      </c>
      <c r="CF21" s="67">
        <f t="shared" si="28"/>
        <v>16</v>
      </c>
      <c r="CG21" s="67">
        <f t="shared" si="28"/>
        <v>60</v>
      </c>
      <c r="CH21" s="68">
        <f t="shared" si="12"/>
        <v>40273.141199999998</v>
      </c>
      <c r="CI21" s="67">
        <f t="shared" si="30"/>
        <v>2259.3000000000002</v>
      </c>
      <c r="CJ21" s="67">
        <f t="shared" si="30"/>
        <v>120</v>
      </c>
      <c r="CK21" s="67">
        <f t="shared" si="30"/>
        <v>40153.141199999998</v>
      </c>
      <c r="CL21" s="67">
        <f t="shared" si="30"/>
        <v>40153.199999999997</v>
      </c>
    </row>
    <row r="22" spans="1:90">
      <c r="A22" s="40">
        <v>329</v>
      </c>
      <c r="B22" s="26" t="s">
        <v>304</v>
      </c>
      <c r="C22" s="26" t="s">
        <v>305</v>
      </c>
      <c r="D22" s="40">
        <v>6</v>
      </c>
      <c r="E22" s="40">
        <v>12</v>
      </c>
      <c r="F22" s="181">
        <v>8</v>
      </c>
      <c r="G22" s="179">
        <f t="shared" si="9"/>
        <v>1.3333333333333299</v>
      </c>
      <c r="H22" s="182">
        <f t="shared" ref="H22:H36" si="31">F22*60</f>
        <v>480</v>
      </c>
      <c r="I22" s="182"/>
      <c r="J22" s="53">
        <v>18</v>
      </c>
      <c r="K22" s="40">
        <v>22</v>
      </c>
      <c r="L22" s="140">
        <v>17</v>
      </c>
      <c r="M22" s="193">
        <f t="shared" si="21"/>
        <v>0.94444444444444398</v>
      </c>
      <c r="N22" s="168">
        <v>85</v>
      </c>
      <c r="O22" s="168"/>
      <c r="P22" s="169">
        <v>1143</v>
      </c>
      <c r="Q22" s="201">
        <v>1371</v>
      </c>
      <c r="R22" s="202">
        <v>1101.6600000000001</v>
      </c>
      <c r="S22" s="171">
        <f t="shared" si="22"/>
        <v>0.96383202099737497</v>
      </c>
      <c r="T22" s="203">
        <v>156</v>
      </c>
      <c r="U22" s="127">
        <v>5</v>
      </c>
      <c r="V22" s="123">
        <v>6</v>
      </c>
      <c r="W22" s="121">
        <v>3</v>
      </c>
      <c r="X22" s="124">
        <f t="shared" si="24"/>
        <v>0.6</v>
      </c>
      <c r="Y22" s="128">
        <v>45</v>
      </c>
      <c r="Z22" s="134">
        <v>10</v>
      </c>
      <c r="AA22" s="53">
        <v>9</v>
      </c>
      <c r="AB22" s="53">
        <v>14</v>
      </c>
      <c r="AC22" s="64">
        <v>5</v>
      </c>
      <c r="AD22" s="64">
        <v>595</v>
      </c>
      <c r="AE22" s="92">
        <f t="shared" si="10"/>
        <v>0.55555555555555602</v>
      </c>
      <c r="AF22" s="64">
        <f t="shared" ref="AF22:AF32" si="32">AD22*0.1</f>
        <v>59.5</v>
      </c>
      <c r="AG22" s="64">
        <v>24</v>
      </c>
      <c r="AH22" s="40">
        <v>71</v>
      </c>
      <c r="AI22" s="40">
        <v>86</v>
      </c>
      <c r="AJ22" s="105">
        <v>78</v>
      </c>
      <c r="AK22" s="105">
        <v>24</v>
      </c>
      <c r="AL22" s="105">
        <v>102</v>
      </c>
      <c r="AM22" s="142">
        <f t="shared" ref="AM22:AM37" si="33">AL22/AH22</f>
        <v>1.4366197183098599</v>
      </c>
      <c r="AN22" s="64">
        <f>AJ22*4+AK22*8</f>
        <v>504</v>
      </c>
      <c r="AO22" s="64"/>
      <c r="AP22" s="53">
        <v>45</v>
      </c>
      <c r="AQ22" s="40">
        <v>60</v>
      </c>
      <c r="AR22" s="105">
        <v>15</v>
      </c>
      <c r="AS22" s="106">
        <f t="shared" ref="AS22:AS36" si="34">AR22*1.5</f>
        <v>22.5</v>
      </c>
      <c r="AT22" s="40">
        <v>10</v>
      </c>
      <c r="AU22" s="53">
        <v>22</v>
      </c>
      <c r="AV22" s="105">
        <v>0</v>
      </c>
      <c r="AW22" s="106">
        <f t="shared" ref="AW22:AW36" si="35">AV22*2.5</f>
        <v>0</v>
      </c>
      <c r="AX22" s="40">
        <v>6</v>
      </c>
      <c r="AY22" s="40">
        <v>8</v>
      </c>
      <c r="AZ22" s="105">
        <v>0</v>
      </c>
      <c r="BA22" s="106">
        <v>0</v>
      </c>
      <c r="BB22" s="40">
        <v>3</v>
      </c>
      <c r="BC22" s="40">
        <v>6</v>
      </c>
      <c r="BD22" s="105">
        <v>5</v>
      </c>
      <c r="BE22" s="206">
        <v>7.5</v>
      </c>
      <c r="BF22" s="40">
        <v>9</v>
      </c>
      <c r="BG22" s="53">
        <v>23</v>
      </c>
      <c r="BH22" s="48">
        <v>3</v>
      </c>
      <c r="BI22" s="207">
        <v>3</v>
      </c>
      <c r="BJ22" s="64">
        <v>244.8</v>
      </c>
      <c r="BK22" s="65">
        <v>17.100000000000001</v>
      </c>
      <c r="BL22" s="64">
        <v>11</v>
      </c>
      <c r="BM22" s="64">
        <v>14</v>
      </c>
      <c r="BN22" s="64">
        <v>1384.74</v>
      </c>
      <c r="BO22" s="92">
        <f t="shared" si="11"/>
        <v>1.27272727272727</v>
      </c>
      <c r="BP22" s="64">
        <v>166.2</v>
      </c>
      <c r="BQ22" s="64">
        <v>0</v>
      </c>
      <c r="BR22" s="40">
        <v>1880</v>
      </c>
      <c r="BS22" s="76">
        <v>2265</v>
      </c>
      <c r="BT22" s="65">
        <v>1520.35</v>
      </c>
      <c r="BU22" s="65">
        <v>76</v>
      </c>
      <c r="BV22" s="64">
        <v>2600</v>
      </c>
      <c r="BW22" s="64">
        <v>3946</v>
      </c>
      <c r="BX22" s="64">
        <v>3427</v>
      </c>
      <c r="BY22" s="98">
        <v>1.31807692307692</v>
      </c>
      <c r="BZ22" s="64">
        <v>514.1</v>
      </c>
      <c r="CA22" s="41">
        <v>6350</v>
      </c>
      <c r="CB22" s="42">
        <v>11250</v>
      </c>
      <c r="CC22" s="30">
        <v>7419.32</v>
      </c>
      <c r="CD22" s="31">
        <f t="shared" si="29"/>
        <v>1.1683968503936999</v>
      </c>
      <c r="CE22" s="32">
        <v>1112.9000000000001</v>
      </c>
      <c r="CF22" s="62">
        <v>1</v>
      </c>
      <c r="CG22" s="62">
        <f>CF22*3.75</f>
        <v>3.75</v>
      </c>
      <c r="CH22" s="63">
        <f t="shared" si="12"/>
        <v>3252.55</v>
      </c>
      <c r="CI22" s="62">
        <f t="shared" si="15"/>
        <v>34</v>
      </c>
      <c r="CJ22" s="64"/>
      <c r="CK22" s="65">
        <f t="shared" si="13"/>
        <v>3252.55</v>
      </c>
      <c r="CL22" s="64">
        <f t="shared" si="14"/>
        <v>3252.6</v>
      </c>
    </row>
    <row r="23" spans="1:90">
      <c r="A23" s="40">
        <v>337</v>
      </c>
      <c r="B23" s="26" t="s">
        <v>306</v>
      </c>
      <c r="C23" s="26" t="s">
        <v>305</v>
      </c>
      <c r="D23" s="40">
        <v>32</v>
      </c>
      <c r="E23" s="40">
        <v>42</v>
      </c>
      <c r="F23" s="181">
        <v>19.91</v>
      </c>
      <c r="G23" s="179">
        <f t="shared" si="9"/>
        <v>0.6221875</v>
      </c>
      <c r="H23" s="182">
        <f t="shared" si="31"/>
        <v>1194.5999999999999</v>
      </c>
      <c r="I23" s="182">
        <f t="shared" si="19"/>
        <v>120.9</v>
      </c>
      <c r="J23" s="53">
        <v>51</v>
      </c>
      <c r="K23" s="40">
        <v>61</v>
      </c>
      <c r="L23" s="140">
        <v>82</v>
      </c>
      <c r="M23" s="193">
        <f t="shared" si="21"/>
        <v>1.6078431372549</v>
      </c>
      <c r="N23" s="168">
        <v>574</v>
      </c>
      <c r="O23" s="168"/>
      <c r="P23" s="169">
        <v>5549</v>
      </c>
      <c r="Q23" s="201">
        <v>6659</v>
      </c>
      <c r="R23" s="202">
        <v>8253.4</v>
      </c>
      <c r="S23" s="199">
        <f t="shared" si="22"/>
        <v>1.4873670931699401</v>
      </c>
      <c r="T23" s="138">
        <v>1479</v>
      </c>
      <c r="U23" s="127">
        <v>10</v>
      </c>
      <c r="V23" s="123">
        <v>16</v>
      </c>
      <c r="W23" s="121">
        <v>3</v>
      </c>
      <c r="X23" s="124">
        <f t="shared" si="24"/>
        <v>0.3</v>
      </c>
      <c r="Y23" s="123">
        <v>45</v>
      </c>
      <c r="Z23" s="135">
        <v>35</v>
      </c>
      <c r="AA23" s="53">
        <v>38</v>
      </c>
      <c r="AB23" s="53">
        <v>52</v>
      </c>
      <c r="AC23" s="64">
        <v>33</v>
      </c>
      <c r="AD23" s="64">
        <v>4318</v>
      </c>
      <c r="AE23" s="92">
        <f t="shared" si="10"/>
        <v>0.86842105263157898</v>
      </c>
      <c r="AF23" s="64">
        <f t="shared" si="32"/>
        <v>431.8</v>
      </c>
      <c r="AG23" s="64"/>
      <c r="AH23" s="40">
        <v>109</v>
      </c>
      <c r="AI23" s="40">
        <v>125</v>
      </c>
      <c r="AJ23" s="105">
        <v>75</v>
      </c>
      <c r="AK23" s="105">
        <v>36</v>
      </c>
      <c r="AL23" s="105">
        <v>111</v>
      </c>
      <c r="AM23" s="142">
        <f t="shared" si="33"/>
        <v>1.01834862385321</v>
      </c>
      <c r="AN23" s="64">
        <f>AJ23*4+AK23*8</f>
        <v>588</v>
      </c>
      <c r="AO23" s="64"/>
      <c r="AP23" s="53">
        <v>75</v>
      </c>
      <c r="AQ23" s="40">
        <v>90</v>
      </c>
      <c r="AR23" s="105">
        <v>14</v>
      </c>
      <c r="AS23" s="106">
        <f t="shared" si="34"/>
        <v>21</v>
      </c>
      <c r="AT23" s="40">
        <v>38</v>
      </c>
      <c r="AU23" s="53">
        <v>51</v>
      </c>
      <c r="AV23" s="105">
        <v>17</v>
      </c>
      <c r="AW23" s="106">
        <f t="shared" si="35"/>
        <v>42.5</v>
      </c>
      <c r="AX23" s="40">
        <v>14</v>
      </c>
      <c r="AY23" s="40">
        <v>29</v>
      </c>
      <c r="AZ23" s="105">
        <v>12</v>
      </c>
      <c r="BA23" s="106">
        <v>24</v>
      </c>
      <c r="BB23" s="40">
        <v>14</v>
      </c>
      <c r="BC23" s="40">
        <v>23</v>
      </c>
      <c r="BD23" s="105">
        <v>9</v>
      </c>
      <c r="BE23" s="206">
        <v>13.5</v>
      </c>
      <c r="BF23" s="40">
        <v>37</v>
      </c>
      <c r="BG23" s="53">
        <v>45</v>
      </c>
      <c r="BH23" s="48">
        <v>2</v>
      </c>
      <c r="BI23" s="207">
        <v>2</v>
      </c>
      <c r="BJ23" s="64">
        <v>2356.9</v>
      </c>
      <c r="BK23" s="65">
        <v>165</v>
      </c>
      <c r="BL23" s="64">
        <v>45</v>
      </c>
      <c r="BM23" s="64">
        <v>19</v>
      </c>
      <c r="BN23" s="64">
        <v>1730.74</v>
      </c>
      <c r="BO23" s="92">
        <f t="shared" si="11"/>
        <v>0.422222222222222</v>
      </c>
      <c r="BP23" s="64">
        <v>86.5</v>
      </c>
      <c r="BQ23" s="64">
        <v>78</v>
      </c>
      <c r="BR23" s="40">
        <v>3835</v>
      </c>
      <c r="BS23" s="76">
        <v>4225</v>
      </c>
      <c r="BT23" s="65">
        <v>2784.4</v>
      </c>
      <c r="BU23" s="65">
        <v>139.19999999999999</v>
      </c>
      <c r="BV23" s="64">
        <v>9500</v>
      </c>
      <c r="BW23" s="64">
        <v>10770</v>
      </c>
      <c r="BX23" s="64">
        <v>20312.150000000001</v>
      </c>
      <c r="BY23" s="98">
        <v>2.1381210526315799</v>
      </c>
      <c r="BZ23" s="64">
        <v>5078</v>
      </c>
      <c r="CA23" s="41">
        <v>19500</v>
      </c>
      <c r="CB23" s="42">
        <v>26100</v>
      </c>
      <c r="CC23" s="30">
        <v>21470.06</v>
      </c>
      <c r="CD23" s="31">
        <f t="shared" si="29"/>
        <v>1.1010287179487199</v>
      </c>
      <c r="CE23" s="32">
        <v>3220.5</v>
      </c>
      <c r="CF23" s="62">
        <v>1</v>
      </c>
      <c r="CG23" s="62">
        <f>CF23*3.75</f>
        <v>3.75</v>
      </c>
      <c r="CH23" s="63">
        <f t="shared" si="12"/>
        <v>13108.35</v>
      </c>
      <c r="CI23" s="62">
        <f t="shared" si="15"/>
        <v>233.9</v>
      </c>
      <c r="CJ23" s="64"/>
      <c r="CK23" s="65">
        <f t="shared" si="13"/>
        <v>13108.35</v>
      </c>
      <c r="CL23" s="64">
        <f t="shared" si="14"/>
        <v>13108.4</v>
      </c>
    </row>
    <row r="24" spans="1:90">
      <c r="A24" s="40">
        <v>343</v>
      </c>
      <c r="B24" s="26" t="s">
        <v>307</v>
      </c>
      <c r="C24" s="26" t="s">
        <v>305</v>
      </c>
      <c r="D24" s="40">
        <v>32</v>
      </c>
      <c r="E24" s="40">
        <v>42</v>
      </c>
      <c r="F24" s="181">
        <v>16.916</v>
      </c>
      <c r="G24" s="179">
        <f t="shared" si="9"/>
        <v>0.52862500000000001</v>
      </c>
      <c r="H24" s="182">
        <f t="shared" si="31"/>
        <v>1014.96</v>
      </c>
      <c r="I24" s="182">
        <f t="shared" si="19"/>
        <v>150.84</v>
      </c>
      <c r="J24" s="53">
        <v>51</v>
      </c>
      <c r="K24" s="40">
        <v>61</v>
      </c>
      <c r="L24" s="140">
        <v>82</v>
      </c>
      <c r="M24" s="193">
        <f t="shared" si="21"/>
        <v>1.6078431372549</v>
      </c>
      <c r="N24" s="168">
        <v>574</v>
      </c>
      <c r="O24" s="168"/>
      <c r="P24" s="169">
        <v>4105</v>
      </c>
      <c r="Q24" s="201">
        <v>4926</v>
      </c>
      <c r="R24" s="202">
        <v>5623.84</v>
      </c>
      <c r="S24" s="171">
        <f t="shared" si="22"/>
        <v>1.3699975639464099</v>
      </c>
      <c r="T24" s="138">
        <v>1027</v>
      </c>
      <c r="U24" s="127">
        <v>10</v>
      </c>
      <c r="V24" s="123">
        <v>16</v>
      </c>
      <c r="W24" s="121">
        <v>12</v>
      </c>
      <c r="X24" s="124">
        <f t="shared" si="24"/>
        <v>1.2</v>
      </c>
      <c r="Y24" s="123">
        <v>180</v>
      </c>
      <c r="Z24" s="128"/>
      <c r="AA24" s="53">
        <v>38</v>
      </c>
      <c r="AB24" s="53">
        <v>52</v>
      </c>
      <c r="AC24" s="64">
        <v>15</v>
      </c>
      <c r="AD24" s="64">
        <v>1777.09</v>
      </c>
      <c r="AE24" s="92">
        <f t="shared" si="10"/>
        <v>0.394736842105263</v>
      </c>
      <c r="AF24" s="64">
        <f t="shared" si="32"/>
        <v>177.709</v>
      </c>
      <c r="AG24" s="64">
        <v>138</v>
      </c>
      <c r="AH24" s="40">
        <v>109</v>
      </c>
      <c r="AI24" s="40">
        <v>125</v>
      </c>
      <c r="AJ24" s="105">
        <v>148</v>
      </c>
      <c r="AK24" s="105">
        <v>31</v>
      </c>
      <c r="AL24" s="105">
        <v>179</v>
      </c>
      <c r="AM24" s="142">
        <f t="shared" si="33"/>
        <v>1.6422018348623899</v>
      </c>
      <c r="AN24" s="64">
        <f>AJ24*4+AK24*8</f>
        <v>840</v>
      </c>
      <c r="AO24" s="64"/>
      <c r="AP24" s="53">
        <v>75</v>
      </c>
      <c r="AQ24" s="40">
        <v>90</v>
      </c>
      <c r="AR24" s="105">
        <v>3</v>
      </c>
      <c r="AS24" s="106">
        <f t="shared" si="34"/>
        <v>4.5</v>
      </c>
      <c r="AT24" s="40">
        <v>38</v>
      </c>
      <c r="AU24" s="53">
        <v>51</v>
      </c>
      <c r="AV24" s="105">
        <v>4</v>
      </c>
      <c r="AW24" s="106">
        <f t="shared" si="35"/>
        <v>10</v>
      </c>
      <c r="AX24" s="40">
        <v>14</v>
      </c>
      <c r="AY24" s="40">
        <v>29</v>
      </c>
      <c r="AZ24" s="105">
        <v>14</v>
      </c>
      <c r="BA24" s="106">
        <v>28</v>
      </c>
      <c r="BB24" s="40">
        <v>14</v>
      </c>
      <c r="BC24" s="40">
        <v>23</v>
      </c>
      <c r="BD24" s="105">
        <v>28</v>
      </c>
      <c r="BE24" s="206">
        <v>70</v>
      </c>
      <c r="BF24" s="40">
        <v>37</v>
      </c>
      <c r="BG24" s="53">
        <v>45</v>
      </c>
      <c r="BH24" s="48">
        <v>1</v>
      </c>
      <c r="BI24" s="207">
        <v>1</v>
      </c>
      <c r="BJ24" s="64">
        <v>7308.8</v>
      </c>
      <c r="BK24" s="65">
        <v>511.6</v>
      </c>
      <c r="BL24" s="64">
        <v>35</v>
      </c>
      <c r="BM24" s="64">
        <v>45.3</v>
      </c>
      <c r="BN24" s="64">
        <v>4766.3</v>
      </c>
      <c r="BO24" s="92">
        <f t="shared" si="11"/>
        <v>1.29428571428571</v>
      </c>
      <c r="BP24" s="64">
        <v>572</v>
      </c>
      <c r="BQ24" s="64">
        <v>0</v>
      </c>
      <c r="BR24" s="40">
        <v>4825</v>
      </c>
      <c r="BS24" s="76">
        <v>5210</v>
      </c>
      <c r="BT24" s="65">
        <v>9374.11</v>
      </c>
      <c r="BU24" s="65">
        <v>749.9</v>
      </c>
      <c r="BV24" s="64">
        <v>9500</v>
      </c>
      <c r="BW24" s="64">
        <v>10770</v>
      </c>
      <c r="BX24" s="64">
        <v>10931.23</v>
      </c>
      <c r="BY24" s="98">
        <v>1.15065578947368</v>
      </c>
      <c r="BZ24" s="64">
        <v>2732.8</v>
      </c>
      <c r="CA24" s="41">
        <v>19500</v>
      </c>
      <c r="CB24" s="42">
        <v>26100</v>
      </c>
      <c r="CC24" s="30">
        <v>19506.689999999999</v>
      </c>
      <c r="CD24" s="31">
        <f t="shared" si="29"/>
        <v>1.0003430769230801</v>
      </c>
      <c r="CE24" s="32">
        <v>2926</v>
      </c>
      <c r="CF24" s="62"/>
      <c r="CG24" s="62"/>
      <c r="CH24" s="63">
        <f t="shared" si="12"/>
        <v>11419.468999999999</v>
      </c>
      <c r="CI24" s="62">
        <f t="shared" si="15"/>
        <v>288.83999999999997</v>
      </c>
      <c r="CJ24" s="64"/>
      <c r="CK24" s="65">
        <f t="shared" si="13"/>
        <v>11419.468999999999</v>
      </c>
      <c r="CL24" s="64">
        <f t="shared" si="14"/>
        <v>11419.5</v>
      </c>
    </row>
    <row r="25" spans="1:90">
      <c r="A25" s="40">
        <v>357</v>
      </c>
      <c r="B25" s="26" t="s">
        <v>308</v>
      </c>
      <c r="C25" s="26" t="s">
        <v>305</v>
      </c>
      <c r="D25" s="40">
        <v>8</v>
      </c>
      <c r="E25" s="40">
        <v>16</v>
      </c>
      <c r="F25" s="181">
        <v>12</v>
      </c>
      <c r="G25" s="179">
        <f t="shared" si="9"/>
        <v>1.5</v>
      </c>
      <c r="H25" s="182">
        <f t="shared" si="31"/>
        <v>720</v>
      </c>
      <c r="I25" s="182"/>
      <c r="J25" s="53">
        <v>15</v>
      </c>
      <c r="K25" s="40">
        <v>18</v>
      </c>
      <c r="L25" s="140">
        <v>6</v>
      </c>
      <c r="M25" s="193">
        <f t="shared" si="21"/>
        <v>0.4</v>
      </c>
      <c r="N25" s="168">
        <v>30</v>
      </c>
      <c r="O25" s="168">
        <v>27</v>
      </c>
      <c r="P25" s="169">
        <v>1125</v>
      </c>
      <c r="Q25" s="201">
        <v>1350</v>
      </c>
      <c r="R25" s="202">
        <v>1184.52</v>
      </c>
      <c r="S25" s="171">
        <f t="shared" si="22"/>
        <v>1.05290666666667</v>
      </c>
      <c r="T25" s="138">
        <v>167</v>
      </c>
      <c r="U25" s="127">
        <v>2</v>
      </c>
      <c r="V25" s="123">
        <v>3</v>
      </c>
      <c r="W25" s="121">
        <v>0</v>
      </c>
      <c r="X25" s="124">
        <f t="shared" si="24"/>
        <v>0</v>
      </c>
      <c r="Y25" s="123">
        <v>0</v>
      </c>
      <c r="Z25" s="128">
        <v>10</v>
      </c>
      <c r="AA25" s="53">
        <v>6</v>
      </c>
      <c r="AB25" s="53">
        <v>12</v>
      </c>
      <c r="AC25" s="64">
        <v>4</v>
      </c>
      <c r="AD25" s="64">
        <v>560</v>
      </c>
      <c r="AE25" s="92">
        <f t="shared" si="10"/>
        <v>0.66666666666666696</v>
      </c>
      <c r="AF25" s="64">
        <f t="shared" si="32"/>
        <v>56</v>
      </c>
      <c r="AG25" s="64"/>
      <c r="AH25" s="40">
        <v>60</v>
      </c>
      <c r="AI25" s="40">
        <v>75</v>
      </c>
      <c r="AJ25" s="105">
        <v>21</v>
      </c>
      <c r="AK25" s="105">
        <v>6</v>
      </c>
      <c r="AL25" s="105">
        <v>27</v>
      </c>
      <c r="AM25" s="142">
        <f t="shared" si="33"/>
        <v>0.45</v>
      </c>
      <c r="AN25" s="64">
        <f t="shared" ref="AN25:AN35" si="36">AJ25*3+AK25*6</f>
        <v>99</v>
      </c>
      <c r="AO25" s="64">
        <f>(AH25-AL25)*2.5</f>
        <v>82.5</v>
      </c>
      <c r="AP25" s="53">
        <v>35</v>
      </c>
      <c r="AQ25" s="40">
        <v>50</v>
      </c>
      <c r="AR25" s="105">
        <v>9</v>
      </c>
      <c r="AS25" s="106">
        <f t="shared" si="34"/>
        <v>13.5</v>
      </c>
      <c r="AT25" s="40">
        <v>10</v>
      </c>
      <c r="AU25" s="53">
        <v>18</v>
      </c>
      <c r="AV25" s="105">
        <v>0</v>
      </c>
      <c r="AW25" s="106">
        <f t="shared" si="35"/>
        <v>0</v>
      </c>
      <c r="AX25" s="40">
        <v>8</v>
      </c>
      <c r="AY25" s="40">
        <v>10</v>
      </c>
      <c r="AZ25" s="105">
        <v>10</v>
      </c>
      <c r="BA25" s="106">
        <f>AZ25*4</f>
        <v>40</v>
      </c>
      <c r="BB25" s="40">
        <v>4</v>
      </c>
      <c r="BC25" s="40">
        <v>8</v>
      </c>
      <c r="BD25" s="105">
        <v>13</v>
      </c>
      <c r="BE25" s="206">
        <v>32.5</v>
      </c>
      <c r="BF25" s="40">
        <v>10</v>
      </c>
      <c r="BG25" s="53">
        <v>18</v>
      </c>
      <c r="BH25" s="48">
        <v>1</v>
      </c>
      <c r="BI25" s="207">
        <v>1</v>
      </c>
      <c r="BJ25" s="64">
        <v>400</v>
      </c>
      <c r="BK25" s="65">
        <v>28</v>
      </c>
      <c r="BL25" s="64">
        <v>14</v>
      </c>
      <c r="BM25" s="64">
        <v>1.25</v>
      </c>
      <c r="BN25" s="64">
        <v>80.099999999999994</v>
      </c>
      <c r="BO25" s="92">
        <f t="shared" si="11"/>
        <v>8.9285714285714302E-2</v>
      </c>
      <c r="BP25" s="64">
        <v>4</v>
      </c>
      <c r="BQ25" s="64">
        <v>38.299999999999997</v>
      </c>
      <c r="BR25" s="40">
        <v>1320</v>
      </c>
      <c r="BS25" s="76">
        <v>1705</v>
      </c>
      <c r="BT25" s="65">
        <v>801.28</v>
      </c>
      <c r="BU25" s="65">
        <v>40.1</v>
      </c>
      <c r="BV25" s="64">
        <v>2100</v>
      </c>
      <c r="BW25" s="64">
        <v>2600</v>
      </c>
      <c r="BX25" s="64">
        <v>1168</v>
      </c>
      <c r="BY25" s="98">
        <v>0.55619047619047601</v>
      </c>
      <c r="BZ25" s="64">
        <v>175.2</v>
      </c>
      <c r="CA25" s="41">
        <v>4500</v>
      </c>
      <c r="CB25" s="42">
        <v>6000</v>
      </c>
      <c r="CC25" s="30">
        <v>4618.26</v>
      </c>
      <c r="CD25" s="31">
        <f t="shared" si="29"/>
        <v>1.0262800000000001</v>
      </c>
      <c r="CE25" s="32">
        <v>692.7</v>
      </c>
      <c r="CF25" s="62">
        <v>1</v>
      </c>
      <c r="CG25" s="62">
        <f>CF25*3.75</f>
        <v>3.75</v>
      </c>
      <c r="CH25" s="63">
        <f t="shared" si="12"/>
        <v>2102.75</v>
      </c>
      <c r="CI25" s="62">
        <f t="shared" si="15"/>
        <v>157.80000000000001</v>
      </c>
      <c r="CJ25" s="64"/>
      <c r="CK25" s="65">
        <f t="shared" si="13"/>
        <v>2102.75</v>
      </c>
      <c r="CL25" s="64">
        <f t="shared" si="14"/>
        <v>2102.8000000000002</v>
      </c>
    </row>
    <row r="26" spans="1:90">
      <c r="A26" s="40">
        <v>359</v>
      </c>
      <c r="B26" s="26" t="s">
        <v>309</v>
      </c>
      <c r="C26" s="26" t="s">
        <v>305</v>
      </c>
      <c r="D26" s="40">
        <v>8</v>
      </c>
      <c r="E26" s="40">
        <v>16</v>
      </c>
      <c r="F26" s="181">
        <v>4.0960000000000001</v>
      </c>
      <c r="G26" s="179">
        <f t="shared" si="9"/>
        <v>0.51200000000000001</v>
      </c>
      <c r="H26" s="182">
        <f t="shared" si="31"/>
        <v>245.76</v>
      </c>
      <c r="I26" s="182">
        <f>(D26-F26)*10</f>
        <v>39.04</v>
      </c>
      <c r="J26" s="53">
        <v>15</v>
      </c>
      <c r="K26" s="40">
        <v>18</v>
      </c>
      <c r="L26" s="140">
        <v>21</v>
      </c>
      <c r="M26" s="193">
        <f t="shared" si="21"/>
        <v>1.4</v>
      </c>
      <c r="N26" s="168">
        <v>147</v>
      </c>
      <c r="O26" s="168"/>
      <c r="P26" s="169">
        <v>1492</v>
      </c>
      <c r="Q26" s="201">
        <v>1791</v>
      </c>
      <c r="R26" s="202">
        <v>1822</v>
      </c>
      <c r="S26" s="171">
        <f t="shared" si="22"/>
        <v>1.2211796246648801</v>
      </c>
      <c r="T26" s="138">
        <v>313.5</v>
      </c>
      <c r="U26" s="127">
        <v>3</v>
      </c>
      <c r="V26" s="123">
        <v>4</v>
      </c>
      <c r="W26" s="121">
        <v>0</v>
      </c>
      <c r="X26" s="124">
        <f t="shared" si="24"/>
        <v>0</v>
      </c>
      <c r="Y26" s="123">
        <v>0</v>
      </c>
      <c r="Z26" s="128">
        <v>15</v>
      </c>
      <c r="AA26" s="53">
        <v>6</v>
      </c>
      <c r="AB26" s="53">
        <v>12</v>
      </c>
      <c r="AC26" s="64">
        <v>2</v>
      </c>
      <c r="AD26" s="64">
        <v>280</v>
      </c>
      <c r="AE26" s="92">
        <f t="shared" si="10"/>
        <v>0.33333333333333298</v>
      </c>
      <c r="AF26" s="64">
        <f t="shared" si="32"/>
        <v>28</v>
      </c>
      <c r="AG26" s="64">
        <v>24</v>
      </c>
      <c r="AH26" s="40">
        <v>70</v>
      </c>
      <c r="AI26" s="40">
        <v>88</v>
      </c>
      <c r="AJ26" s="105">
        <v>28</v>
      </c>
      <c r="AK26" s="105">
        <v>15</v>
      </c>
      <c r="AL26" s="105">
        <v>43</v>
      </c>
      <c r="AM26" s="142">
        <f t="shared" si="33"/>
        <v>0.61428571428571399</v>
      </c>
      <c r="AN26" s="64">
        <f t="shared" si="36"/>
        <v>174</v>
      </c>
      <c r="AO26" s="64">
        <f>(AH26-AL26)*2.5</f>
        <v>67.5</v>
      </c>
      <c r="AP26" s="53">
        <v>45</v>
      </c>
      <c r="AQ26" s="40">
        <v>65</v>
      </c>
      <c r="AR26" s="105">
        <v>13</v>
      </c>
      <c r="AS26" s="106">
        <f t="shared" si="34"/>
        <v>19.5</v>
      </c>
      <c r="AT26" s="40">
        <v>10</v>
      </c>
      <c r="AU26" s="53">
        <v>18</v>
      </c>
      <c r="AV26" s="105">
        <v>1</v>
      </c>
      <c r="AW26" s="106">
        <f t="shared" si="35"/>
        <v>2.5</v>
      </c>
      <c r="AX26" s="40">
        <v>8</v>
      </c>
      <c r="AY26" s="40">
        <v>10</v>
      </c>
      <c r="AZ26" s="105">
        <v>2</v>
      </c>
      <c r="BA26" s="106">
        <v>4</v>
      </c>
      <c r="BB26" s="40">
        <v>4</v>
      </c>
      <c r="BC26" s="40">
        <v>8</v>
      </c>
      <c r="BD26" s="105">
        <v>3</v>
      </c>
      <c r="BE26" s="206">
        <v>4.5</v>
      </c>
      <c r="BF26" s="40">
        <v>10</v>
      </c>
      <c r="BG26" s="53">
        <v>18</v>
      </c>
      <c r="BH26" s="48">
        <v>4</v>
      </c>
      <c r="BI26" s="207">
        <v>4</v>
      </c>
      <c r="BJ26" s="64">
        <v>625.28</v>
      </c>
      <c r="BK26" s="65">
        <v>43.8</v>
      </c>
      <c r="BL26" s="64">
        <v>20</v>
      </c>
      <c r="BM26" s="64">
        <v>12.85</v>
      </c>
      <c r="BN26" s="64">
        <v>975.03</v>
      </c>
      <c r="BO26" s="92">
        <f t="shared" si="11"/>
        <v>0.64249999999999996</v>
      </c>
      <c r="BP26" s="64">
        <v>48.8</v>
      </c>
      <c r="BQ26" s="64">
        <v>21.5</v>
      </c>
      <c r="BR26" s="40">
        <v>1320</v>
      </c>
      <c r="BS26" s="76">
        <v>1705</v>
      </c>
      <c r="BT26" s="65">
        <v>1266.8399999999999</v>
      </c>
      <c r="BU26" s="65">
        <v>63.3</v>
      </c>
      <c r="BV26" s="64">
        <v>2600</v>
      </c>
      <c r="BW26" s="64">
        <v>3000</v>
      </c>
      <c r="BX26" s="64">
        <v>2049</v>
      </c>
      <c r="BY26" s="98">
        <v>0.78807692307692301</v>
      </c>
      <c r="BZ26" s="64">
        <v>307.39999999999998</v>
      </c>
      <c r="CA26" s="41">
        <v>4500</v>
      </c>
      <c r="CB26" s="42">
        <v>6000</v>
      </c>
      <c r="CC26" s="30">
        <v>3085.86</v>
      </c>
      <c r="CD26" s="31">
        <f t="shared" si="29"/>
        <v>0.68574666666666695</v>
      </c>
      <c r="CE26" s="32">
        <v>462.9</v>
      </c>
      <c r="CF26" s="62">
        <v>1</v>
      </c>
      <c r="CG26" s="62">
        <f>CF26*3.75</f>
        <v>3.75</v>
      </c>
      <c r="CH26" s="63">
        <f t="shared" si="12"/>
        <v>1872.71</v>
      </c>
      <c r="CI26" s="62">
        <f t="shared" si="15"/>
        <v>167.04</v>
      </c>
      <c r="CJ26" s="64"/>
      <c r="CK26" s="65">
        <f t="shared" si="13"/>
        <v>1872.71</v>
      </c>
      <c r="CL26" s="64">
        <f t="shared" si="14"/>
        <v>1872.7</v>
      </c>
    </row>
    <row r="27" spans="1:90">
      <c r="A27" s="43">
        <v>361</v>
      </c>
      <c r="B27" s="44" t="s">
        <v>310</v>
      </c>
      <c r="C27" s="44" t="s">
        <v>305</v>
      </c>
      <c r="D27" s="43">
        <v>4</v>
      </c>
      <c r="E27" s="43">
        <v>6</v>
      </c>
      <c r="F27" s="181">
        <v>1</v>
      </c>
      <c r="G27" s="179">
        <f t="shared" si="9"/>
        <v>0.25</v>
      </c>
      <c r="H27" s="182">
        <f t="shared" si="31"/>
        <v>60</v>
      </c>
      <c r="I27" s="182">
        <f>(D27-F27)*10</f>
        <v>30</v>
      </c>
      <c r="J27" s="71">
        <v>9</v>
      </c>
      <c r="K27" s="43">
        <v>19</v>
      </c>
      <c r="L27" s="154">
        <v>6</v>
      </c>
      <c r="M27" s="195">
        <f t="shared" si="21"/>
        <v>0.66666666666666696</v>
      </c>
      <c r="N27" s="168">
        <v>30</v>
      </c>
      <c r="O27" s="168"/>
      <c r="P27" s="169">
        <v>455</v>
      </c>
      <c r="Q27" s="201">
        <v>546</v>
      </c>
      <c r="R27" s="202">
        <v>705.92</v>
      </c>
      <c r="S27" s="171">
        <f t="shared" si="22"/>
        <v>1.5514725274725301</v>
      </c>
      <c r="T27" s="138">
        <v>118</v>
      </c>
      <c r="U27" s="127">
        <v>1</v>
      </c>
      <c r="V27" s="123">
        <v>2</v>
      </c>
      <c r="W27" s="121">
        <v>2</v>
      </c>
      <c r="X27" s="124">
        <f t="shared" si="24"/>
        <v>2</v>
      </c>
      <c r="Y27" s="123">
        <v>50</v>
      </c>
      <c r="Z27" s="128"/>
      <c r="AA27" s="53">
        <v>2</v>
      </c>
      <c r="AB27" s="53">
        <v>5</v>
      </c>
      <c r="AC27" s="64">
        <v>4</v>
      </c>
      <c r="AD27" s="64">
        <v>513.20000000000005</v>
      </c>
      <c r="AE27" s="92">
        <f t="shared" si="10"/>
        <v>2</v>
      </c>
      <c r="AF27" s="64">
        <f t="shared" si="32"/>
        <v>51.32</v>
      </c>
      <c r="AG27" s="64"/>
      <c r="AH27" s="40">
        <v>45</v>
      </c>
      <c r="AI27" s="40">
        <v>60</v>
      </c>
      <c r="AJ27" s="105">
        <v>15</v>
      </c>
      <c r="AK27" s="105">
        <v>3</v>
      </c>
      <c r="AL27" s="105">
        <v>18</v>
      </c>
      <c r="AM27" s="142">
        <f t="shared" si="33"/>
        <v>0.4</v>
      </c>
      <c r="AN27" s="64">
        <f t="shared" si="36"/>
        <v>63</v>
      </c>
      <c r="AO27" s="64">
        <f>(AH27-AL27)*2.5</f>
        <v>67.5</v>
      </c>
      <c r="AP27" s="53">
        <v>25</v>
      </c>
      <c r="AQ27" s="40">
        <v>35</v>
      </c>
      <c r="AR27" s="105">
        <v>13</v>
      </c>
      <c r="AS27" s="106">
        <f t="shared" si="34"/>
        <v>19.5</v>
      </c>
      <c r="AT27" s="40">
        <v>5</v>
      </c>
      <c r="AU27" s="53">
        <v>12</v>
      </c>
      <c r="AV27" s="105">
        <v>2</v>
      </c>
      <c r="AW27" s="106">
        <f t="shared" si="35"/>
        <v>5</v>
      </c>
      <c r="AX27" s="40">
        <v>4</v>
      </c>
      <c r="AY27" s="40">
        <v>5</v>
      </c>
      <c r="AZ27" s="105">
        <v>3</v>
      </c>
      <c r="BA27" s="106">
        <v>6</v>
      </c>
      <c r="BB27" s="40">
        <v>2</v>
      </c>
      <c r="BC27" s="40">
        <v>4</v>
      </c>
      <c r="BD27" s="105">
        <v>1</v>
      </c>
      <c r="BE27" s="206">
        <v>1.5</v>
      </c>
      <c r="BF27" s="40">
        <v>5</v>
      </c>
      <c r="BG27" s="53">
        <v>12</v>
      </c>
      <c r="BH27" s="48">
        <v>0</v>
      </c>
      <c r="BI27" s="207">
        <v>0</v>
      </c>
      <c r="BJ27" s="64">
        <v>265.60000000000002</v>
      </c>
      <c r="BK27" s="65">
        <v>18.600000000000001</v>
      </c>
      <c r="BL27" s="64">
        <v>7</v>
      </c>
      <c r="BM27" s="64">
        <v>1</v>
      </c>
      <c r="BN27" s="64">
        <v>118</v>
      </c>
      <c r="BO27" s="92">
        <f t="shared" si="11"/>
        <v>0.14285714285714299</v>
      </c>
      <c r="BP27" s="64">
        <v>5.9</v>
      </c>
      <c r="BQ27" s="64">
        <v>18</v>
      </c>
      <c r="BR27" s="40">
        <v>820</v>
      </c>
      <c r="BS27" s="76">
        <v>1205</v>
      </c>
      <c r="BT27" s="65">
        <v>785.45</v>
      </c>
      <c r="BU27" s="65">
        <v>39.299999999999997</v>
      </c>
      <c r="BV27" s="64">
        <v>1400</v>
      </c>
      <c r="BW27" s="64">
        <v>1600</v>
      </c>
      <c r="BX27" s="64">
        <v>503.75</v>
      </c>
      <c r="BY27" s="98">
        <v>0.35982142857142901</v>
      </c>
      <c r="BZ27" s="64">
        <v>0</v>
      </c>
      <c r="CA27" s="41">
        <v>2550</v>
      </c>
      <c r="CB27" s="42">
        <v>3000</v>
      </c>
      <c r="CC27" s="30">
        <v>296</v>
      </c>
      <c r="CD27" s="31">
        <f t="shared" si="29"/>
        <v>0.116078431372549</v>
      </c>
      <c r="CE27" s="32">
        <v>0</v>
      </c>
      <c r="CF27" s="62"/>
      <c r="CG27" s="62"/>
      <c r="CH27" s="63">
        <f t="shared" si="12"/>
        <v>468.12</v>
      </c>
      <c r="CI27" s="62">
        <f t="shared" si="15"/>
        <v>115.5</v>
      </c>
      <c r="CJ27" s="64"/>
      <c r="CK27" s="65">
        <f t="shared" si="13"/>
        <v>468.12</v>
      </c>
      <c r="CL27" s="64">
        <f t="shared" si="14"/>
        <v>468.1</v>
      </c>
    </row>
    <row r="28" spans="1:90">
      <c r="A28" s="40">
        <v>365</v>
      </c>
      <c r="B28" s="26" t="s">
        <v>311</v>
      </c>
      <c r="C28" s="26" t="s">
        <v>305</v>
      </c>
      <c r="D28" s="40">
        <v>32</v>
      </c>
      <c r="E28" s="40">
        <v>42</v>
      </c>
      <c r="F28" s="181">
        <v>17.239999999999998</v>
      </c>
      <c r="G28" s="179">
        <f t="shared" si="9"/>
        <v>0.53874999999999995</v>
      </c>
      <c r="H28" s="182">
        <f t="shared" si="31"/>
        <v>1034.4000000000001</v>
      </c>
      <c r="I28" s="182">
        <f>(D28-F28)*10</f>
        <v>147.6</v>
      </c>
      <c r="J28" s="53">
        <v>51</v>
      </c>
      <c r="K28" s="40">
        <v>61</v>
      </c>
      <c r="L28" s="105">
        <v>61</v>
      </c>
      <c r="M28" s="193">
        <f t="shared" si="21"/>
        <v>1.1960784313725501</v>
      </c>
      <c r="N28" s="168">
        <v>427</v>
      </c>
      <c r="O28" s="168"/>
      <c r="P28" s="169">
        <v>2030</v>
      </c>
      <c r="Q28" s="201">
        <v>2437</v>
      </c>
      <c r="R28" s="202">
        <v>2340.63</v>
      </c>
      <c r="S28" s="171">
        <f t="shared" si="22"/>
        <v>1.1530197044335</v>
      </c>
      <c r="T28" s="138">
        <v>357.5</v>
      </c>
      <c r="U28" s="127">
        <v>7</v>
      </c>
      <c r="V28" s="123">
        <v>14</v>
      </c>
      <c r="W28" s="121">
        <v>11</v>
      </c>
      <c r="X28" s="124">
        <f t="shared" si="24"/>
        <v>1.5714285714285701</v>
      </c>
      <c r="Y28" s="123">
        <v>165</v>
      </c>
      <c r="Z28" s="128"/>
      <c r="AA28" s="53">
        <v>35</v>
      </c>
      <c r="AB28" s="53">
        <v>46</v>
      </c>
      <c r="AC28" s="64">
        <v>16</v>
      </c>
      <c r="AD28" s="64">
        <v>1970</v>
      </c>
      <c r="AE28" s="92">
        <f t="shared" si="10"/>
        <v>0.45714285714285702</v>
      </c>
      <c r="AF28" s="64">
        <f t="shared" si="32"/>
        <v>197</v>
      </c>
      <c r="AG28" s="64">
        <v>114</v>
      </c>
      <c r="AH28" s="40">
        <v>109</v>
      </c>
      <c r="AI28" s="40">
        <v>125</v>
      </c>
      <c r="AJ28" s="105">
        <v>67</v>
      </c>
      <c r="AK28" s="105">
        <v>13</v>
      </c>
      <c r="AL28" s="105">
        <v>80</v>
      </c>
      <c r="AM28" s="142">
        <f t="shared" si="33"/>
        <v>0.73394495412843996</v>
      </c>
      <c r="AN28" s="64">
        <f t="shared" si="36"/>
        <v>279</v>
      </c>
      <c r="AO28" s="64"/>
      <c r="AP28" s="53">
        <v>75</v>
      </c>
      <c r="AQ28" s="40">
        <v>90</v>
      </c>
      <c r="AR28" s="105">
        <v>10</v>
      </c>
      <c r="AS28" s="106">
        <f t="shared" si="34"/>
        <v>15</v>
      </c>
      <c r="AT28" s="40">
        <v>37</v>
      </c>
      <c r="AU28" s="53">
        <v>51</v>
      </c>
      <c r="AV28" s="105">
        <v>0</v>
      </c>
      <c r="AW28" s="106">
        <f t="shared" si="35"/>
        <v>0</v>
      </c>
      <c r="AX28" s="40">
        <v>14</v>
      </c>
      <c r="AY28" s="40">
        <v>29</v>
      </c>
      <c r="AZ28" s="105">
        <v>6</v>
      </c>
      <c r="BA28" s="106">
        <v>12</v>
      </c>
      <c r="BB28" s="40">
        <v>14</v>
      </c>
      <c r="BC28" s="40">
        <v>23</v>
      </c>
      <c r="BD28" s="105">
        <v>19</v>
      </c>
      <c r="BE28" s="206">
        <v>28.5</v>
      </c>
      <c r="BF28" s="40">
        <v>36</v>
      </c>
      <c r="BG28" s="53">
        <v>45</v>
      </c>
      <c r="BH28" s="48">
        <v>10</v>
      </c>
      <c r="BI28" s="207">
        <v>10</v>
      </c>
      <c r="BJ28" s="64">
        <v>332</v>
      </c>
      <c r="BK28" s="65">
        <v>23.2</v>
      </c>
      <c r="BL28" s="64">
        <v>27</v>
      </c>
      <c r="BM28" s="64">
        <v>51</v>
      </c>
      <c r="BN28" s="64">
        <v>4932</v>
      </c>
      <c r="BO28" s="92">
        <f t="shared" si="11"/>
        <v>1.8888888888888899</v>
      </c>
      <c r="BP28" s="64">
        <v>591.79999999999995</v>
      </c>
      <c r="BQ28" s="64">
        <v>0</v>
      </c>
      <c r="BR28" s="40">
        <v>3620</v>
      </c>
      <c r="BS28" s="76">
        <v>4005</v>
      </c>
      <c r="BT28" s="65">
        <v>2063.63</v>
      </c>
      <c r="BU28" s="65">
        <v>103.2</v>
      </c>
      <c r="BV28" s="64">
        <v>9500</v>
      </c>
      <c r="BW28" s="64">
        <v>10770</v>
      </c>
      <c r="BX28" s="64">
        <v>15488.15</v>
      </c>
      <c r="BY28" s="98">
        <v>1.63033157894737</v>
      </c>
      <c r="BZ28" s="64">
        <v>3872</v>
      </c>
      <c r="CA28" s="41">
        <v>19500</v>
      </c>
      <c r="CB28" s="42">
        <v>25850</v>
      </c>
      <c r="CC28" s="30">
        <v>12568.16</v>
      </c>
      <c r="CD28" s="31">
        <f t="shared" si="29"/>
        <v>0.64452102564102598</v>
      </c>
      <c r="CE28" s="32">
        <v>1885.2</v>
      </c>
      <c r="CF28" s="62"/>
      <c r="CG28" s="62"/>
      <c r="CH28" s="63">
        <f t="shared" si="12"/>
        <v>9000.7999999999993</v>
      </c>
      <c r="CI28" s="62">
        <f t="shared" si="15"/>
        <v>261.60000000000002</v>
      </c>
      <c r="CJ28" s="64"/>
      <c r="CK28" s="65">
        <f t="shared" si="13"/>
        <v>9000.7999999999993</v>
      </c>
      <c r="CL28" s="64">
        <f t="shared" si="14"/>
        <v>9000.7999999999993</v>
      </c>
    </row>
    <row r="29" spans="1:90">
      <c r="A29" s="40">
        <v>379</v>
      </c>
      <c r="B29" s="26" t="s">
        <v>312</v>
      </c>
      <c r="C29" s="26" t="s">
        <v>305</v>
      </c>
      <c r="D29" s="40">
        <v>8</v>
      </c>
      <c r="E29" s="40">
        <v>16</v>
      </c>
      <c r="F29" s="181">
        <v>6.125</v>
      </c>
      <c r="G29" s="179">
        <f t="shared" si="9"/>
        <v>0.765625</v>
      </c>
      <c r="H29" s="182">
        <f t="shared" si="31"/>
        <v>367.5</v>
      </c>
      <c r="I29" s="182"/>
      <c r="J29" s="53">
        <v>12</v>
      </c>
      <c r="K29" s="40">
        <v>15</v>
      </c>
      <c r="L29" s="105">
        <v>16</v>
      </c>
      <c r="M29" s="193">
        <f t="shared" si="21"/>
        <v>1.3333333333333299</v>
      </c>
      <c r="N29" s="168">
        <v>112</v>
      </c>
      <c r="O29" s="168"/>
      <c r="P29" s="169">
        <v>808</v>
      </c>
      <c r="Q29" s="201">
        <v>970</v>
      </c>
      <c r="R29" s="202">
        <v>675.44</v>
      </c>
      <c r="S29" s="171">
        <f t="shared" si="22"/>
        <v>0.83594059405940602</v>
      </c>
      <c r="T29" s="138">
        <v>97</v>
      </c>
      <c r="U29" s="127">
        <v>2</v>
      </c>
      <c r="V29" s="123">
        <v>3</v>
      </c>
      <c r="W29" s="121">
        <v>5</v>
      </c>
      <c r="X29" s="124">
        <f t="shared" si="24"/>
        <v>2.5</v>
      </c>
      <c r="Y29" s="123">
        <v>125</v>
      </c>
      <c r="Z29" s="128"/>
      <c r="AA29" s="53">
        <v>6</v>
      </c>
      <c r="AB29" s="53">
        <v>12</v>
      </c>
      <c r="AC29" s="64">
        <v>5</v>
      </c>
      <c r="AD29" s="64">
        <v>655</v>
      </c>
      <c r="AE29" s="92">
        <f t="shared" si="10"/>
        <v>0.83333333333333304</v>
      </c>
      <c r="AF29" s="64">
        <f t="shared" si="32"/>
        <v>65.5</v>
      </c>
      <c r="AG29" s="64"/>
      <c r="AH29" s="40">
        <v>70</v>
      </c>
      <c r="AI29" s="40">
        <v>86</v>
      </c>
      <c r="AJ29" s="105">
        <v>9</v>
      </c>
      <c r="AK29" s="105">
        <v>16</v>
      </c>
      <c r="AL29" s="105">
        <v>25</v>
      </c>
      <c r="AM29" s="142">
        <f t="shared" si="33"/>
        <v>0.35714285714285698</v>
      </c>
      <c r="AN29" s="64">
        <f t="shared" si="36"/>
        <v>123</v>
      </c>
      <c r="AO29" s="64">
        <f>(AH29-AL29)*2.5</f>
        <v>112.5</v>
      </c>
      <c r="AP29" s="53">
        <v>40</v>
      </c>
      <c r="AQ29" s="40">
        <v>60</v>
      </c>
      <c r="AR29" s="105">
        <v>1</v>
      </c>
      <c r="AS29" s="106">
        <f t="shared" si="34"/>
        <v>1.5</v>
      </c>
      <c r="AT29" s="40">
        <v>10</v>
      </c>
      <c r="AU29" s="53">
        <v>15</v>
      </c>
      <c r="AV29" s="105">
        <v>2</v>
      </c>
      <c r="AW29" s="106">
        <f t="shared" si="35"/>
        <v>5</v>
      </c>
      <c r="AX29" s="40">
        <v>8</v>
      </c>
      <c r="AY29" s="40">
        <v>10</v>
      </c>
      <c r="AZ29" s="105">
        <v>6</v>
      </c>
      <c r="BA29" s="106">
        <v>12</v>
      </c>
      <c r="BB29" s="40">
        <v>4</v>
      </c>
      <c r="BC29" s="40">
        <v>8</v>
      </c>
      <c r="BD29" s="105">
        <v>4</v>
      </c>
      <c r="BE29" s="206">
        <v>6</v>
      </c>
      <c r="BF29" s="40">
        <v>10</v>
      </c>
      <c r="BG29" s="53">
        <v>15</v>
      </c>
      <c r="BH29" s="48">
        <v>0</v>
      </c>
      <c r="BI29" s="207">
        <v>0</v>
      </c>
      <c r="BJ29" s="64">
        <v>204</v>
      </c>
      <c r="BK29" s="65">
        <v>14.3</v>
      </c>
      <c r="BL29" s="64">
        <v>14</v>
      </c>
      <c r="BM29" s="64">
        <v>5.55</v>
      </c>
      <c r="BN29" s="64">
        <v>528.54999999999995</v>
      </c>
      <c r="BO29" s="92">
        <f t="shared" si="11"/>
        <v>0.39642857142857102</v>
      </c>
      <c r="BP29" s="64">
        <v>26.4</v>
      </c>
      <c r="BQ29" s="64">
        <v>25.4</v>
      </c>
      <c r="BR29" s="40">
        <v>1120</v>
      </c>
      <c r="BS29" s="76">
        <v>1505</v>
      </c>
      <c r="BT29" s="65">
        <v>1229.74</v>
      </c>
      <c r="BU29" s="65">
        <v>61.5</v>
      </c>
      <c r="BV29" s="64">
        <v>1600</v>
      </c>
      <c r="BW29" s="64">
        <v>2000</v>
      </c>
      <c r="BX29" s="64">
        <v>2652</v>
      </c>
      <c r="BY29" s="98">
        <v>1.6575</v>
      </c>
      <c r="BZ29" s="64">
        <v>663</v>
      </c>
      <c r="CA29" s="41">
        <v>3750</v>
      </c>
      <c r="CB29" s="42">
        <v>4500</v>
      </c>
      <c r="CC29" s="30">
        <v>5765.24</v>
      </c>
      <c r="CD29" s="31">
        <f t="shared" si="29"/>
        <v>1.53739733333333</v>
      </c>
      <c r="CE29" s="32">
        <v>980.1</v>
      </c>
      <c r="CF29" s="62"/>
      <c r="CG29" s="62"/>
      <c r="CH29" s="63">
        <f t="shared" si="12"/>
        <v>2659.8</v>
      </c>
      <c r="CI29" s="62">
        <f t="shared" si="15"/>
        <v>137.9</v>
      </c>
      <c r="CJ29" s="64"/>
      <c r="CK29" s="65">
        <f t="shared" si="13"/>
        <v>2659.8</v>
      </c>
      <c r="CL29" s="64">
        <f t="shared" si="14"/>
        <v>2659.8</v>
      </c>
    </row>
    <row r="30" spans="1:90">
      <c r="A30" s="40">
        <v>513</v>
      </c>
      <c r="B30" s="26" t="s">
        <v>313</v>
      </c>
      <c r="C30" s="26" t="s">
        <v>305</v>
      </c>
      <c r="D30" s="40">
        <v>8</v>
      </c>
      <c r="E30" s="40">
        <v>16</v>
      </c>
      <c r="F30" s="181">
        <v>9</v>
      </c>
      <c r="G30" s="179">
        <f t="shared" si="9"/>
        <v>1.125</v>
      </c>
      <c r="H30" s="182">
        <f t="shared" si="31"/>
        <v>540</v>
      </c>
      <c r="I30" s="182"/>
      <c r="J30" s="53">
        <v>12</v>
      </c>
      <c r="K30" s="40">
        <v>15</v>
      </c>
      <c r="L30" s="105">
        <v>3</v>
      </c>
      <c r="M30" s="193">
        <f t="shared" si="21"/>
        <v>0.25</v>
      </c>
      <c r="N30" s="168">
        <v>15</v>
      </c>
      <c r="O30" s="168">
        <v>27</v>
      </c>
      <c r="P30" s="169">
        <v>819</v>
      </c>
      <c r="Q30" s="201">
        <v>983</v>
      </c>
      <c r="R30" s="202">
        <v>1384.06</v>
      </c>
      <c r="S30" s="171">
        <f t="shared" si="22"/>
        <v>1.6899389499389501</v>
      </c>
      <c r="T30" s="138">
        <v>235</v>
      </c>
      <c r="U30" s="127">
        <v>2</v>
      </c>
      <c r="V30" s="123">
        <v>3</v>
      </c>
      <c r="W30" s="121">
        <v>0</v>
      </c>
      <c r="X30" s="124">
        <f t="shared" si="24"/>
        <v>0</v>
      </c>
      <c r="Y30" s="123">
        <v>0</v>
      </c>
      <c r="Z30" s="128">
        <v>10</v>
      </c>
      <c r="AA30" s="53">
        <v>6</v>
      </c>
      <c r="AB30" s="53">
        <v>12</v>
      </c>
      <c r="AC30" s="64">
        <v>5</v>
      </c>
      <c r="AD30" s="64">
        <v>595</v>
      </c>
      <c r="AE30" s="92">
        <f t="shared" si="10"/>
        <v>0.83333333333333304</v>
      </c>
      <c r="AF30" s="64">
        <f t="shared" si="32"/>
        <v>59.5</v>
      </c>
      <c r="AG30" s="64"/>
      <c r="AH30" s="40">
        <v>75</v>
      </c>
      <c r="AI30" s="40">
        <v>90</v>
      </c>
      <c r="AJ30" s="105">
        <v>26</v>
      </c>
      <c r="AK30" s="105">
        <v>22</v>
      </c>
      <c r="AL30" s="105">
        <v>48</v>
      </c>
      <c r="AM30" s="142">
        <f t="shared" si="33"/>
        <v>0.64</v>
      </c>
      <c r="AN30" s="64">
        <f t="shared" si="36"/>
        <v>210</v>
      </c>
      <c r="AO30" s="64">
        <f>(AH30-AL30)*2.5</f>
        <v>67.5</v>
      </c>
      <c r="AP30" s="53">
        <v>45</v>
      </c>
      <c r="AQ30" s="40">
        <v>65</v>
      </c>
      <c r="AR30" s="105">
        <v>15</v>
      </c>
      <c r="AS30" s="106">
        <f t="shared" si="34"/>
        <v>22.5</v>
      </c>
      <c r="AT30" s="40">
        <v>10</v>
      </c>
      <c r="AU30" s="53">
        <v>15</v>
      </c>
      <c r="AV30" s="105">
        <v>0</v>
      </c>
      <c r="AW30" s="106">
        <f t="shared" si="35"/>
        <v>0</v>
      </c>
      <c r="AX30" s="40">
        <v>8</v>
      </c>
      <c r="AY30" s="40">
        <v>10</v>
      </c>
      <c r="AZ30" s="105">
        <v>1</v>
      </c>
      <c r="BA30" s="106">
        <v>2</v>
      </c>
      <c r="BB30" s="40">
        <v>4</v>
      </c>
      <c r="BC30" s="40">
        <v>8</v>
      </c>
      <c r="BD30" s="105">
        <v>6</v>
      </c>
      <c r="BE30" s="206">
        <v>9</v>
      </c>
      <c r="BF30" s="40">
        <v>10</v>
      </c>
      <c r="BG30" s="53">
        <v>15</v>
      </c>
      <c r="BH30" s="48">
        <v>2</v>
      </c>
      <c r="BI30" s="207">
        <v>2</v>
      </c>
      <c r="BJ30" s="64">
        <v>340</v>
      </c>
      <c r="BK30" s="65">
        <v>23.8</v>
      </c>
      <c r="BL30" s="64">
        <v>13</v>
      </c>
      <c r="BM30" s="64">
        <v>13.7</v>
      </c>
      <c r="BN30" s="64">
        <v>1575.1</v>
      </c>
      <c r="BO30" s="92">
        <f t="shared" si="11"/>
        <v>1.0538461538461501</v>
      </c>
      <c r="BP30" s="64">
        <v>157.5</v>
      </c>
      <c r="BQ30" s="64">
        <v>0</v>
      </c>
      <c r="BR30" s="40">
        <v>1220</v>
      </c>
      <c r="BS30" s="76">
        <v>1605</v>
      </c>
      <c r="BT30" s="65">
        <v>826.36</v>
      </c>
      <c r="BU30" s="65">
        <v>41.3</v>
      </c>
      <c r="BV30" s="64">
        <v>2134</v>
      </c>
      <c r="BW30" s="64">
        <v>2500</v>
      </c>
      <c r="BX30" s="64">
        <v>631</v>
      </c>
      <c r="BY30" s="98">
        <v>0.29568884723523903</v>
      </c>
      <c r="BZ30" s="64">
        <v>0</v>
      </c>
      <c r="CA30" s="41">
        <v>4050</v>
      </c>
      <c r="CB30" s="42">
        <v>5000</v>
      </c>
      <c r="CC30" s="30">
        <v>5048.0600000000004</v>
      </c>
      <c r="CD30" s="31">
        <f t="shared" si="29"/>
        <v>1.2464345679012301</v>
      </c>
      <c r="CE30" s="32">
        <v>858.2</v>
      </c>
      <c r="CF30" s="62"/>
      <c r="CG30" s="62"/>
      <c r="CH30" s="63">
        <f t="shared" si="12"/>
        <v>2175.8000000000002</v>
      </c>
      <c r="CI30" s="62">
        <f t="shared" si="15"/>
        <v>104.5</v>
      </c>
      <c r="CJ30" s="64">
        <v>62.66</v>
      </c>
      <c r="CK30" s="65">
        <f t="shared" si="13"/>
        <v>2113.14</v>
      </c>
      <c r="CL30" s="64">
        <f t="shared" si="14"/>
        <v>2113.1</v>
      </c>
    </row>
    <row r="31" spans="1:90">
      <c r="A31" s="40">
        <v>516</v>
      </c>
      <c r="B31" s="26" t="s">
        <v>314</v>
      </c>
      <c r="C31" s="26" t="s">
        <v>305</v>
      </c>
      <c r="D31" s="40">
        <v>6</v>
      </c>
      <c r="E31" s="40">
        <v>8</v>
      </c>
      <c r="F31" s="181"/>
      <c r="G31" s="179">
        <f t="shared" si="9"/>
        <v>0</v>
      </c>
      <c r="H31" s="182">
        <f t="shared" si="31"/>
        <v>0</v>
      </c>
      <c r="I31" s="182">
        <f>(D31-F31)*10</f>
        <v>60</v>
      </c>
      <c r="J31" s="53">
        <v>6</v>
      </c>
      <c r="K31" s="40">
        <v>12</v>
      </c>
      <c r="L31" s="105">
        <v>0</v>
      </c>
      <c r="M31" s="193">
        <f t="shared" si="21"/>
        <v>0</v>
      </c>
      <c r="N31" s="168">
        <v>0</v>
      </c>
      <c r="O31" s="168">
        <v>18</v>
      </c>
      <c r="P31" s="169">
        <v>469</v>
      </c>
      <c r="Q31" s="201">
        <v>563</v>
      </c>
      <c r="R31" s="202">
        <v>446.34</v>
      </c>
      <c r="S31" s="171">
        <f t="shared" si="22"/>
        <v>0.95168443496801702</v>
      </c>
      <c r="T31" s="138">
        <v>60.5</v>
      </c>
      <c r="U31" s="127">
        <v>2</v>
      </c>
      <c r="V31" s="123">
        <v>3</v>
      </c>
      <c r="W31" s="121">
        <v>5</v>
      </c>
      <c r="X31" s="124">
        <f t="shared" si="24"/>
        <v>2.5</v>
      </c>
      <c r="Y31" s="123">
        <v>125</v>
      </c>
      <c r="Z31" s="128"/>
      <c r="AA31" s="53">
        <v>3</v>
      </c>
      <c r="AB31" s="53">
        <v>5</v>
      </c>
      <c r="AC31" s="64">
        <v>1</v>
      </c>
      <c r="AD31" s="64">
        <v>155</v>
      </c>
      <c r="AE31" s="92">
        <f t="shared" si="10"/>
        <v>0.33333333333333298</v>
      </c>
      <c r="AF31" s="64">
        <f t="shared" si="32"/>
        <v>15.5</v>
      </c>
      <c r="AG31" s="64">
        <v>12</v>
      </c>
      <c r="AH31" s="40">
        <v>60</v>
      </c>
      <c r="AI31" s="40">
        <v>75</v>
      </c>
      <c r="AJ31" s="105">
        <v>32</v>
      </c>
      <c r="AK31" s="105">
        <v>3</v>
      </c>
      <c r="AL31" s="105">
        <v>35</v>
      </c>
      <c r="AM31" s="142">
        <f t="shared" si="33"/>
        <v>0.58333333333333304</v>
      </c>
      <c r="AN31" s="64">
        <f t="shared" si="36"/>
        <v>114</v>
      </c>
      <c r="AO31" s="64">
        <f>(AH31-AL31)*2.5</f>
        <v>62.5</v>
      </c>
      <c r="AP31" s="53">
        <v>30</v>
      </c>
      <c r="AQ31" s="40">
        <v>50</v>
      </c>
      <c r="AR31" s="105">
        <v>10</v>
      </c>
      <c r="AS31" s="106">
        <f t="shared" si="34"/>
        <v>15</v>
      </c>
      <c r="AT31" s="40">
        <v>5</v>
      </c>
      <c r="AU31" s="53">
        <v>10</v>
      </c>
      <c r="AV31" s="105">
        <v>4</v>
      </c>
      <c r="AW31" s="106">
        <f t="shared" si="35"/>
        <v>10</v>
      </c>
      <c r="AX31" s="40">
        <v>6</v>
      </c>
      <c r="AY31" s="40">
        <v>8</v>
      </c>
      <c r="AZ31" s="105">
        <v>6</v>
      </c>
      <c r="BA31" s="106">
        <v>12</v>
      </c>
      <c r="BB31" s="40">
        <v>3</v>
      </c>
      <c r="BC31" s="40">
        <v>6</v>
      </c>
      <c r="BD31" s="105">
        <v>0</v>
      </c>
      <c r="BE31" s="206">
        <v>0</v>
      </c>
      <c r="BF31" s="40">
        <v>5</v>
      </c>
      <c r="BG31" s="53">
        <v>10</v>
      </c>
      <c r="BH31" s="48">
        <v>3</v>
      </c>
      <c r="BI31" s="207">
        <v>3</v>
      </c>
      <c r="BJ31" s="64">
        <v>204</v>
      </c>
      <c r="BK31" s="65">
        <v>14.3</v>
      </c>
      <c r="BL31" s="64">
        <v>7</v>
      </c>
      <c r="BM31" s="64">
        <v>2</v>
      </c>
      <c r="BN31" s="64">
        <v>140.80000000000001</v>
      </c>
      <c r="BO31" s="92">
        <f t="shared" si="11"/>
        <v>0.28571428571428598</v>
      </c>
      <c r="BP31" s="64">
        <v>7</v>
      </c>
      <c r="BQ31" s="64">
        <v>15</v>
      </c>
      <c r="BR31" s="40">
        <v>1020</v>
      </c>
      <c r="BS31" s="76">
        <v>1405</v>
      </c>
      <c r="BT31" s="65">
        <v>158.5</v>
      </c>
      <c r="BU31" s="65">
        <v>7.9</v>
      </c>
      <c r="BV31" s="64">
        <v>1600</v>
      </c>
      <c r="BW31" s="64">
        <v>2000</v>
      </c>
      <c r="BX31" s="64">
        <v>339.6</v>
      </c>
      <c r="BY31" s="98">
        <v>0.21224999999999999</v>
      </c>
      <c r="BZ31" s="64">
        <v>0</v>
      </c>
      <c r="CA31" s="41">
        <v>2550</v>
      </c>
      <c r="CB31" s="42">
        <v>3000</v>
      </c>
      <c r="CC31" s="30">
        <v>2729.07</v>
      </c>
      <c r="CD31" s="31">
        <f t="shared" si="29"/>
        <v>1.0702235294117599</v>
      </c>
      <c r="CE31" s="32">
        <v>409.4</v>
      </c>
      <c r="CF31" s="62"/>
      <c r="CG31" s="62"/>
      <c r="CH31" s="63">
        <f t="shared" si="12"/>
        <v>793.6</v>
      </c>
      <c r="CI31" s="62">
        <f t="shared" si="15"/>
        <v>167.5</v>
      </c>
      <c r="CJ31" s="64"/>
      <c r="CK31" s="65">
        <f t="shared" si="13"/>
        <v>793.6</v>
      </c>
      <c r="CL31" s="64">
        <f t="shared" si="14"/>
        <v>793.6</v>
      </c>
    </row>
    <row r="32" spans="1:90">
      <c r="A32" s="40">
        <v>570</v>
      </c>
      <c r="B32" s="26" t="s">
        <v>315</v>
      </c>
      <c r="C32" s="26" t="s">
        <v>305</v>
      </c>
      <c r="D32" s="40">
        <v>8</v>
      </c>
      <c r="E32" s="40">
        <v>16</v>
      </c>
      <c r="F32" s="181">
        <v>2</v>
      </c>
      <c r="G32" s="179">
        <f t="shared" si="9"/>
        <v>0.25</v>
      </c>
      <c r="H32" s="182">
        <f t="shared" si="31"/>
        <v>120</v>
      </c>
      <c r="I32" s="182">
        <f>(D32-F32)*10</f>
        <v>60</v>
      </c>
      <c r="J32" s="53">
        <v>12</v>
      </c>
      <c r="K32" s="40">
        <v>15</v>
      </c>
      <c r="L32" s="105">
        <v>20</v>
      </c>
      <c r="M32" s="193">
        <f t="shared" si="21"/>
        <v>1.6666666666666701</v>
      </c>
      <c r="N32" s="168">
        <v>140</v>
      </c>
      <c r="O32" s="168"/>
      <c r="P32" s="169">
        <v>1066</v>
      </c>
      <c r="Q32" s="201">
        <v>1280</v>
      </c>
      <c r="R32" s="202">
        <v>1595.09</v>
      </c>
      <c r="S32" s="171">
        <f t="shared" si="22"/>
        <v>1.49633208255159</v>
      </c>
      <c r="T32" s="138">
        <v>286</v>
      </c>
      <c r="U32" s="127">
        <v>4</v>
      </c>
      <c r="V32" s="123">
        <v>6</v>
      </c>
      <c r="W32" s="121">
        <v>2</v>
      </c>
      <c r="X32" s="124">
        <f t="shared" si="24"/>
        <v>0.5</v>
      </c>
      <c r="Y32" s="123">
        <v>30</v>
      </c>
      <c r="Z32" s="128">
        <v>10</v>
      </c>
      <c r="AA32" s="53">
        <v>6</v>
      </c>
      <c r="AB32" s="53">
        <v>12</v>
      </c>
      <c r="AC32" s="64">
        <v>5</v>
      </c>
      <c r="AD32" s="64">
        <v>625</v>
      </c>
      <c r="AE32" s="92">
        <f t="shared" si="10"/>
        <v>0.83333333333333304</v>
      </c>
      <c r="AF32" s="64">
        <f t="shared" si="32"/>
        <v>62.5</v>
      </c>
      <c r="AG32" s="64"/>
      <c r="AH32" s="40">
        <v>75</v>
      </c>
      <c r="AI32" s="40">
        <v>90</v>
      </c>
      <c r="AJ32" s="105">
        <v>33</v>
      </c>
      <c r="AK32" s="105">
        <v>24</v>
      </c>
      <c r="AL32" s="105">
        <v>57</v>
      </c>
      <c r="AM32" s="142">
        <f t="shared" si="33"/>
        <v>0.76</v>
      </c>
      <c r="AN32" s="64">
        <f t="shared" si="36"/>
        <v>243</v>
      </c>
      <c r="AO32" s="64"/>
      <c r="AP32" s="53">
        <v>45</v>
      </c>
      <c r="AQ32" s="40">
        <v>65</v>
      </c>
      <c r="AR32" s="105">
        <v>9</v>
      </c>
      <c r="AS32" s="106">
        <f t="shared" si="34"/>
        <v>13.5</v>
      </c>
      <c r="AT32" s="40">
        <v>10</v>
      </c>
      <c r="AU32" s="53">
        <v>18</v>
      </c>
      <c r="AV32" s="105">
        <v>1</v>
      </c>
      <c r="AW32" s="106">
        <f t="shared" si="35"/>
        <v>2.5</v>
      </c>
      <c r="AX32" s="40">
        <v>8</v>
      </c>
      <c r="AY32" s="40">
        <v>10</v>
      </c>
      <c r="AZ32" s="105">
        <v>9</v>
      </c>
      <c r="BA32" s="106">
        <v>18</v>
      </c>
      <c r="BB32" s="40">
        <v>4</v>
      </c>
      <c r="BC32" s="40">
        <v>8</v>
      </c>
      <c r="BD32" s="105">
        <v>5</v>
      </c>
      <c r="BE32" s="206">
        <v>7.5</v>
      </c>
      <c r="BF32" s="40">
        <v>10</v>
      </c>
      <c r="BG32" s="53">
        <v>18</v>
      </c>
      <c r="BH32" s="48">
        <v>10</v>
      </c>
      <c r="BI32" s="207">
        <v>10</v>
      </c>
      <c r="BJ32" s="64"/>
      <c r="BK32" s="65"/>
      <c r="BL32" s="64">
        <v>15</v>
      </c>
      <c r="BM32" s="64">
        <v>9</v>
      </c>
      <c r="BN32" s="64">
        <v>805.34</v>
      </c>
      <c r="BO32" s="92">
        <f t="shared" si="11"/>
        <v>0.6</v>
      </c>
      <c r="BP32" s="64">
        <v>40.299999999999997</v>
      </c>
      <c r="BQ32" s="64">
        <v>18</v>
      </c>
      <c r="BR32" s="40">
        <v>1320</v>
      </c>
      <c r="BS32" s="76">
        <v>1705</v>
      </c>
      <c r="BT32" s="65">
        <v>974.77</v>
      </c>
      <c r="BU32" s="65">
        <v>48.7</v>
      </c>
      <c r="BV32" s="64">
        <v>2600</v>
      </c>
      <c r="BW32" s="64">
        <v>3000</v>
      </c>
      <c r="BX32" s="64">
        <v>1594</v>
      </c>
      <c r="BY32" s="98">
        <v>0.61307692307692296</v>
      </c>
      <c r="BZ32" s="64">
        <v>239.1</v>
      </c>
      <c r="CA32" s="41">
        <v>4500</v>
      </c>
      <c r="CB32" s="42">
        <v>6000</v>
      </c>
      <c r="CC32" s="30">
        <v>5641.6</v>
      </c>
      <c r="CD32" s="31">
        <f t="shared" si="29"/>
        <v>1.25368888888889</v>
      </c>
      <c r="CE32" s="32">
        <v>846.2</v>
      </c>
      <c r="CF32" s="62"/>
      <c r="CG32" s="62"/>
      <c r="CH32" s="63">
        <f t="shared" si="12"/>
        <v>2107.3000000000002</v>
      </c>
      <c r="CI32" s="62">
        <f t="shared" si="15"/>
        <v>88</v>
      </c>
      <c r="CJ32" s="64"/>
      <c r="CK32" s="65">
        <f t="shared" si="13"/>
        <v>2107.3000000000002</v>
      </c>
      <c r="CL32" s="64">
        <f t="shared" si="14"/>
        <v>2107.3000000000002</v>
      </c>
    </row>
    <row r="33" spans="1:90">
      <c r="A33" s="40">
        <v>577</v>
      </c>
      <c r="B33" s="26" t="s">
        <v>316</v>
      </c>
      <c r="C33" s="26" t="s">
        <v>305</v>
      </c>
      <c r="D33" s="40">
        <v>4</v>
      </c>
      <c r="E33" s="40">
        <v>6</v>
      </c>
      <c r="F33" s="181"/>
      <c r="G33" s="179">
        <f t="shared" si="9"/>
        <v>0</v>
      </c>
      <c r="H33" s="182">
        <f t="shared" si="31"/>
        <v>0</v>
      </c>
      <c r="I33" s="182">
        <f t="shared" ref="I33:I39" si="37">(D33-F33)*10</f>
        <v>40</v>
      </c>
      <c r="J33" s="53">
        <v>6</v>
      </c>
      <c r="K33" s="40">
        <v>12</v>
      </c>
      <c r="L33" s="105">
        <v>6</v>
      </c>
      <c r="M33" s="193">
        <f t="shared" si="21"/>
        <v>1</v>
      </c>
      <c r="N33" s="168">
        <v>30</v>
      </c>
      <c r="O33" s="168"/>
      <c r="P33" s="169">
        <v>469</v>
      </c>
      <c r="Q33" s="201">
        <v>562</v>
      </c>
      <c r="R33" s="202">
        <v>863.25</v>
      </c>
      <c r="S33" s="171">
        <f t="shared" si="22"/>
        <v>1.8406183368869899</v>
      </c>
      <c r="T33" s="138">
        <v>150</v>
      </c>
      <c r="U33" s="127">
        <v>1</v>
      </c>
      <c r="V33" s="123">
        <v>2</v>
      </c>
      <c r="W33" s="121">
        <v>0</v>
      </c>
      <c r="X33" s="124">
        <f t="shared" si="24"/>
        <v>0</v>
      </c>
      <c r="Y33" s="123">
        <v>0</v>
      </c>
      <c r="Z33" s="128">
        <v>5</v>
      </c>
      <c r="AA33" s="53">
        <v>2</v>
      </c>
      <c r="AB33" s="53">
        <v>5</v>
      </c>
      <c r="AC33" s="64">
        <v>5</v>
      </c>
      <c r="AD33" s="64">
        <v>655</v>
      </c>
      <c r="AE33" s="92">
        <f t="shared" si="10"/>
        <v>2.5</v>
      </c>
      <c r="AF33" s="64">
        <f>AD33*0.13</f>
        <v>85.15</v>
      </c>
      <c r="AG33" s="64"/>
      <c r="AH33" s="40">
        <v>70</v>
      </c>
      <c r="AI33" s="40">
        <v>86</v>
      </c>
      <c r="AJ33" s="105">
        <v>7</v>
      </c>
      <c r="AK33" s="105">
        <v>0</v>
      </c>
      <c r="AL33" s="105">
        <v>7</v>
      </c>
      <c r="AM33" s="142">
        <f t="shared" si="33"/>
        <v>0.1</v>
      </c>
      <c r="AN33" s="64">
        <f t="shared" si="36"/>
        <v>21</v>
      </c>
      <c r="AO33" s="64">
        <f>(AH33-AL33)*2.5</f>
        <v>157.5</v>
      </c>
      <c r="AP33" s="53">
        <v>40</v>
      </c>
      <c r="AQ33" s="40">
        <v>60</v>
      </c>
      <c r="AR33" s="105">
        <v>7</v>
      </c>
      <c r="AS33" s="106">
        <f t="shared" si="34"/>
        <v>10.5</v>
      </c>
      <c r="AT33" s="40">
        <v>5</v>
      </c>
      <c r="AU33" s="53">
        <v>12</v>
      </c>
      <c r="AV33" s="105">
        <v>8</v>
      </c>
      <c r="AW33" s="106">
        <f t="shared" si="35"/>
        <v>20</v>
      </c>
      <c r="AX33" s="40">
        <v>4</v>
      </c>
      <c r="AY33" s="40">
        <v>5</v>
      </c>
      <c r="AZ33" s="105">
        <v>8</v>
      </c>
      <c r="BA33" s="106">
        <f>AZ33*4</f>
        <v>32</v>
      </c>
      <c r="BB33" s="40">
        <v>2</v>
      </c>
      <c r="BC33" s="40">
        <v>4</v>
      </c>
      <c r="BD33" s="105">
        <v>0</v>
      </c>
      <c r="BE33" s="206">
        <v>0</v>
      </c>
      <c r="BF33" s="40">
        <v>5</v>
      </c>
      <c r="BG33" s="53">
        <v>12</v>
      </c>
      <c r="BH33" s="48">
        <v>0</v>
      </c>
      <c r="BI33" s="207">
        <v>0</v>
      </c>
      <c r="BJ33" s="64"/>
      <c r="BK33" s="65"/>
      <c r="BL33" s="64">
        <v>10</v>
      </c>
      <c r="BM33" s="64">
        <v>5</v>
      </c>
      <c r="BN33" s="64">
        <v>463.1</v>
      </c>
      <c r="BO33" s="92">
        <f t="shared" si="11"/>
        <v>0.5</v>
      </c>
      <c r="BP33" s="64">
        <v>23.2</v>
      </c>
      <c r="BQ33" s="64">
        <v>15</v>
      </c>
      <c r="BR33" s="40">
        <v>820</v>
      </c>
      <c r="BS33" s="76">
        <v>1205</v>
      </c>
      <c r="BT33" s="65">
        <v>767.89</v>
      </c>
      <c r="BU33" s="65">
        <v>38.4</v>
      </c>
      <c r="BV33" s="64">
        <v>1400</v>
      </c>
      <c r="BW33" s="64">
        <v>1500</v>
      </c>
      <c r="BX33" s="64">
        <v>135</v>
      </c>
      <c r="BY33" s="98">
        <v>9.6428571428571405E-2</v>
      </c>
      <c r="BZ33" s="64">
        <v>0</v>
      </c>
      <c r="CA33" s="41">
        <v>2550</v>
      </c>
      <c r="CB33" s="42">
        <v>3000</v>
      </c>
      <c r="CC33" s="30">
        <v>1060.72</v>
      </c>
      <c r="CD33" s="31">
        <f t="shared" si="29"/>
        <v>0.41596862745098001</v>
      </c>
      <c r="CE33" s="32">
        <v>0</v>
      </c>
      <c r="CF33" s="62"/>
      <c r="CG33" s="62"/>
      <c r="CH33" s="63">
        <f t="shared" si="12"/>
        <v>410.25</v>
      </c>
      <c r="CI33" s="62">
        <f t="shared" si="15"/>
        <v>217.5</v>
      </c>
      <c r="CJ33" s="64"/>
      <c r="CK33" s="65">
        <f t="shared" si="13"/>
        <v>410.25</v>
      </c>
      <c r="CL33" s="64">
        <f t="shared" si="14"/>
        <v>410.3</v>
      </c>
    </row>
    <row r="34" spans="1:90">
      <c r="A34" s="40">
        <v>582</v>
      </c>
      <c r="B34" s="26" t="s">
        <v>317</v>
      </c>
      <c r="C34" s="26" t="s">
        <v>305</v>
      </c>
      <c r="D34" s="40">
        <v>32</v>
      </c>
      <c r="E34" s="40">
        <v>42</v>
      </c>
      <c r="F34" s="181">
        <v>7.24</v>
      </c>
      <c r="G34" s="179">
        <f t="shared" si="9"/>
        <v>0.22625000000000001</v>
      </c>
      <c r="H34" s="182">
        <f t="shared" si="31"/>
        <v>434.4</v>
      </c>
      <c r="I34" s="182">
        <f t="shared" si="37"/>
        <v>247.6</v>
      </c>
      <c r="J34" s="53">
        <v>51</v>
      </c>
      <c r="K34" s="40">
        <v>61</v>
      </c>
      <c r="L34" s="105">
        <v>50</v>
      </c>
      <c r="M34" s="193">
        <f t="shared" si="21"/>
        <v>0.98039215686274495</v>
      </c>
      <c r="N34" s="168">
        <v>250</v>
      </c>
      <c r="O34" s="168"/>
      <c r="P34" s="169">
        <v>2060</v>
      </c>
      <c r="Q34" s="201">
        <v>2472</v>
      </c>
      <c r="R34" s="202">
        <v>2010.14</v>
      </c>
      <c r="S34" s="171">
        <f t="shared" si="22"/>
        <v>0.97579611650485398</v>
      </c>
      <c r="T34" s="138">
        <v>274.5</v>
      </c>
      <c r="U34" s="127">
        <v>7</v>
      </c>
      <c r="V34" s="123">
        <v>14</v>
      </c>
      <c r="W34" s="121">
        <v>0</v>
      </c>
      <c r="X34" s="124">
        <f t="shared" si="24"/>
        <v>0</v>
      </c>
      <c r="Y34" s="123">
        <v>0</v>
      </c>
      <c r="Z34" s="128">
        <v>35</v>
      </c>
      <c r="AA34" s="53">
        <v>35</v>
      </c>
      <c r="AB34" s="53">
        <v>46</v>
      </c>
      <c r="AC34" s="64">
        <v>14</v>
      </c>
      <c r="AD34" s="64">
        <v>1800</v>
      </c>
      <c r="AE34" s="92">
        <f t="shared" si="10"/>
        <v>0.4</v>
      </c>
      <c r="AF34" s="64">
        <f t="shared" ref="AF34:AF44" si="38">AD34*0.1</f>
        <v>180</v>
      </c>
      <c r="AG34" s="64">
        <v>126</v>
      </c>
      <c r="AH34" s="40">
        <v>109</v>
      </c>
      <c r="AI34" s="40">
        <v>125</v>
      </c>
      <c r="AJ34" s="105">
        <v>55</v>
      </c>
      <c r="AK34" s="105">
        <v>20</v>
      </c>
      <c r="AL34" s="105">
        <v>75</v>
      </c>
      <c r="AM34" s="142">
        <f t="shared" si="33"/>
        <v>0.68807339449541305</v>
      </c>
      <c r="AN34" s="64">
        <f t="shared" si="36"/>
        <v>285</v>
      </c>
      <c r="AO34" s="64"/>
      <c r="AP34" s="53">
        <v>75</v>
      </c>
      <c r="AQ34" s="40">
        <v>90</v>
      </c>
      <c r="AR34" s="105">
        <v>9</v>
      </c>
      <c r="AS34" s="106">
        <f t="shared" si="34"/>
        <v>13.5</v>
      </c>
      <c r="AT34" s="40">
        <v>37</v>
      </c>
      <c r="AU34" s="53">
        <v>51</v>
      </c>
      <c r="AV34" s="105">
        <v>17</v>
      </c>
      <c r="AW34" s="106">
        <f t="shared" si="35"/>
        <v>42.5</v>
      </c>
      <c r="AX34" s="40">
        <v>14</v>
      </c>
      <c r="AY34" s="40">
        <v>29</v>
      </c>
      <c r="AZ34" s="105">
        <v>8</v>
      </c>
      <c r="BA34" s="106">
        <v>16</v>
      </c>
      <c r="BB34" s="40">
        <v>14</v>
      </c>
      <c r="BC34" s="40">
        <v>23</v>
      </c>
      <c r="BD34" s="105">
        <v>6</v>
      </c>
      <c r="BE34" s="206">
        <v>9</v>
      </c>
      <c r="BF34" s="40">
        <v>36</v>
      </c>
      <c r="BG34" s="53">
        <v>45</v>
      </c>
      <c r="BH34" s="48">
        <v>14</v>
      </c>
      <c r="BI34" s="207">
        <v>14</v>
      </c>
      <c r="BJ34" s="64">
        <v>1411.44</v>
      </c>
      <c r="BK34" s="65">
        <v>98.8</v>
      </c>
      <c r="BL34" s="64">
        <v>27</v>
      </c>
      <c r="BM34" s="64">
        <v>22.35</v>
      </c>
      <c r="BN34" s="64">
        <v>2218.1999999999998</v>
      </c>
      <c r="BO34" s="92">
        <f t="shared" si="11"/>
        <v>0.82777777777777795</v>
      </c>
      <c r="BP34" s="64">
        <v>177.5</v>
      </c>
      <c r="BQ34" s="64">
        <v>0</v>
      </c>
      <c r="BR34" s="40">
        <v>3620</v>
      </c>
      <c r="BS34" s="76">
        <v>4005</v>
      </c>
      <c r="BT34" s="65">
        <v>1820.45</v>
      </c>
      <c r="BU34" s="65">
        <v>91</v>
      </c>
      <c r="BV34" s="64">
        <v>8500</v>
      </c>
      <c r="BW34" s="64">
        <v>10000</v>
      </c>
      <c r="BX34" s="64">
        <v>10514.39</v>
      </c>
      <c r="BY34" s="98">
        <v>1.2369870588235301</v>
      </c>
      <c r="BZ34" s="64">
        <v>2628.6</v>
      </c>
      <c r="CA34" s="41">
        <v>19500</v>
      </c>
      <c r="CB34" s="42">
        <v>25850</v>
      </c>
      <c r="CC34" s="30">
        <v>12670.16</v>
      </c>
      <c r="CD34" s="31">
        <f t="shared" si="29"/>
        <v>0.64975179487179502</v>
      </c>
      <c r="CE34" s="32">
        <v>1900.5</v>
      </c>
      <c r="CF34" s="62"/>
      <c r="CG34" s="62"/>
      <c r="CH34" s="63">
        <f t="shared" si="12"/>
        <v>6415.3</v>
      </c>
      <c r="CI34" s="62">
        <f t="shared" si="15"/>
        <v>408.6</v>
      </c>
      <c r="CJ34" s="64"/>
      <c r="CK34" s="65">
        <f t="shared" si="13"/>
        <v>6415.3</v>
      </c>
      <c r="CL34" s="64">
        <f t="shared" si="14"/>
        <v>6415.3</v>
      </c>
    </row>
    <row r="35" spans="1:90">
      <c r="A35" s="40">
        <v>714</v>
      </c>
      <c r="B35" s="26" t="s">
        <v>318</v>
      </c>
      <c r="C35" s="26" t="s">
        <v>305</v>
      </c>
      <c r="D35" s="40">
        <v>4</v>
      </c>
      <c r="E35" s="40">
        <v>6</v>
      </c>
      <c r="F35" s="181"/>
      <c r="G35" s="179">
        <f t="shared" si="9"/>
        <v>0</v>
      </c>
      <c r="H35" s="182">
        <f t="shared" si="31"/>
        <v>0</v>
      </c>
      <c r="I35" s="182">
        <f t="shared" si="37"/>
        <v>40</v>
      </c>
      <c r="J35" s="53">
        <v>6</v>
      </c>
      <c r="K35" s="40">
        <v>12</v>
      </c>
      <c r="L35" s="105">
        <v>14</v>
      </c>
      <c r="M35" s="193">
        <f t="shared" si="21"/>
        <v>2.3333333333333299</v>
      </c>
      <c r="N35" s="168">
        <v>98</v>
      </c>
      <c r="O35" s="168"/>
      <c r="P35" s="169">
        <v>482</v>
      </c>
      <c r="Q35" s="201">
        <v>578</v>
      </c>
      <c r="R35" s="202">
        <v>581.08000000000004</v>
      </c>
      <c r="S35" s="171">
        <f t="shared" si="22"/>
        <v>1.2055601659751001</v>
      </c>
      <c r="T35" s="138">
        <v>104</v>
      </c>
      <c r="U35" s="127">
        <v>1</v>
      </c>
      <c r="V35" s="123">
        <v>2</v>
      </c>
      <c r="W35" s="121">
        <v>0</v>
      </c>
      <c r="X35" s="124">
        <f t="shared" si="24"/>
        <v>0</v>
      </c>
      <c r="Y35" s="123">
        <v>0</v>
      </c>
      <c r="Z35" s="128">
        <v>5</v>
      </c>
      <c r="AA35" s="53">
        <v>3</v>
      </c>
      <c r="AB35" s="53">
        <v>5</v>
      </c>
      <c r="AC35" s="64">
        <v>1</v>
      </c>
      <c r="AD35" s="64">
        <v>155</v>
      </c>
      <c r="AE35" s="92">
        <f t="shared" si="10"/>
        <v>0.33333333333333298</v>
      </c>
      <c r="AF35" s="64">
        <f t="shared" si="38"/>
        <v>15.5</v>
      </c>
      <c r="AG35" s="64">
        <v>12</v>
      </c>
      <c r="AH35" s="40">
        <v>45</v>
      </c>
      <c r="AI35" s="40">
        <v>60</v>
      </c>
      <c r="AJ35" s="105">
        <v>8</v>
      </c>
      <c r="AK35" s="105">
        <v>0</v>
      </c>
      <c r="AL35" s="105">
        <v>8</v>
      </c>
      <c r="AM35" s="142">
        <f t="shared" si="33"/>
        <v>0.17777777777777801</v>
      </c>
      <c r="AN35" s="64">
        <f t="shared" si="36"/>
        <v>24</v>
      </c>
      <c r="AO35" s="64">
        <f>(AH35-AL35)*2.5</f>
        <v>92.5</v>
      </c>
      <c r="AP35" s="53">
        <v>25</v>
      </c>
      <c r="AQ35" s="40">
        <v>35</v>
      </c>
      <c r="AR35" s="105">
        <v>5</v>
      </c>
      <c r="AS35" s="106">
        <f t="shared" si="34"/>
        <v>7.5</v>
      </c>
      <c r="AT35" s="40">
        <v>5</v>
      </c>
      <c r="AU35" s="53">
        <v>12</v>
      </c>
      <c r="AV35" s="105">
        <v>2</v>
      </c>
      <c r="AW35" s="106">
        <f t="shared" si="35"/>
        <v>5</v>
      </c>
      <c r="AX35" s="40">
        <v>4</v>
      </c>
      <c r="AY35" s="40">
        <v>5</v>
      </c>
      <c r="AZ35" s="105">
        <v>6</v>
      </c>
      <c r="BA35" s="106">
        <f>AZ35*4</f>
        <v>24</v>
      </c>
      <c r="BB35" s="40">
        <v>2</v>
      </c>
      <c r="BC35" s="40">
        <v>4</v>
      </c>
      <c r="BD35" s="105">
        <v>3</v>
      </c>
      <c r="BE35" s="206">
        <v>4.5</v>
      </c>
      <c r="BF35" s="40">
        <v>5</v>
      </c>
      <c r="BG35" s="53">
        <v>12</v>
      </c>
      <c r="BH35" s="48">
        <v>3</v>
      </c>
      <c r="BI35" s="207">
        <v>3</v>
      </c>
      <c r="BJ35" s="64">
        <v>285.60000000000002</v>
      </c>
      <c r="BK35" s="65">
        <v>20</v>
      </c>
      <c r="BL35" s="64">
        <v>8</v>
      </c>
      <c r="BM35" s="64">
        <v>4</v>
      </c>
      <c r="BN35" s="64">
        <v>463</v>
      </c>
      <c r="BO35" s="92">
        <f t="shared" si="11"/>
        <v>0.5</v>
      </c>
      <c r="BP35" s="64">
        <v>23.2</v>
      </c>
      <c r="BQ35" s="64">
        <v>12</v>
      </c>
      <c r="BR35" s="40">
        <v>820</v>
      </c>
      <c r="BS35" s="76">
        <v>1205</v>
      </c>
      <c r="BT35" s="65">
        <v>1189.8800000000001</v>
      </c>
      <c r="BU35" s="65">
        <v>59.5</v>
      </c>
      <c r="BV35" s="64">
        <v>1400</v>
      </c>
      <c r="BW35" s="64">
        <v>1500</v>
      </c>
      <c r="BX35" s="64">
        <v>1008</v>
      </c>
      <c r="BY35" s="98">
        <v>0.72</v>
      </c>
      <c r="BZ35" s="64">
        <v>151.19999999999999</v>
      </c>
      <c r="CA35" s="41">
        <v>2550</v>
      </c>
      <c r="CB35" s="42">
        <v>3000</v>
      </c>
      <c r="CC35" s="30">
        <v>4320.03</v>
      </c>
      <c r="CD35" s="31">
        <f t="shared" si="29"/>
        <v>1.6941294117647101</v>
      </c>
      <c r="CE35" s="32">
        <v>734.4</v>
      </c>
      <c r="CF35" s="62">
        <v>1</v>
      </c>
      <c r="CG35" s="62">
        <f>CF35*3.75</f>
        <v>3.75</v>
      </c>
      <c r="CH35" s="63">
        <f t="shared" si="12"/>
        <v>1277.55</v>
      </c>
      <c r="CI35" s="62">
        <f t="shared" si="15"/>
        <v>161.5</v>
      </c>
      <c r="CJ35" s="64">
        <v>1.925</v>
      </c>
      <c r="CK35" s="65">
        <f t="shared" si="13"/>
        <v>1275.625</v>
      </c>
      <c r="CL35" s="64">
        <f t="shared" si="14"/>
        <v>1275.5999999999999</v>
      </c>
    </row>
    <row r="36" spans="1:90">
      <c r="A36" s="40">
        <v>734</v>
      </c>
      <c r="B36" s="26" t="s">
        <v>319</v>
      </c>
      <c r="C36" s="26" t="s">
        <v>305</v>
      </c>
      <c r="D36" s="40">
        <v>4</v>
      </c>
      <c r="E36" s="40">
        <v>8</v>
      </c>
      <c r="F36" s="181">
        <v>5</v>
      </c>
      <c r="G36" s="179">
        <f t="shared" ref="G36:G67" si="39">(F36/D36)</f>
        <v>1.25</v>
      </c>
      <c r="H36" s="182">
        <f t="shared" si="31"/>
        <v>300</v>
      </c>
      <c r="I36" s="182"/>
      <c r="J36" s="53">
        <v>9</v>
      </c>
      <c r="K36" s="40">
        <v>15</v>
      </c>
      <c r="L36" s="105">
        <v>27</v>
      </c>
      <c r="M36" s="193">
        <f t="shared" si="21"/>
        <v>3</v>
      </c>
      <c r="N36" s="168">
        <v>189</v>
      </c>
      <c r="O36" s="168"/>
      <c r="P36" s="169">
        <v>1519</v>
      </c>
      <c r="Q36" s="201">
        <v>1823</v>
      </c>
      <c r="R36" s="202">
        <v>923.27</v>
      </c>
      <c r="S36" s="171">
        <f t="shared" si="22"/>
        <v>0.60781435154706998</v>
      </c>
      <c r="T36" s="138">
        <v>130</v>
      </c>
      <c r="U36" s="127">
        <v>3</v>
      </c>
      <c r="V36" s="123">
        <v>4</v>
      </c>
      <c r="W36" s="121">
        <v>0</v>
      </c>
      <c r="X36" s="124">
        <f t="shared" si="24"/>
        <v>0</v>
      </c>
      <c r="Y36" s="123">
        <v>0</v>
      </c>
      <c r="Z36" s="128">
        <v>15</v>
      </c>
      <c r="AA36" s="53">
        <v>6</v>
      </c>
      <c r="AB36" s="53">
        <v>12</v>
      </c>
      <c r="AC36" s="64">
        <v>7</v>
      </c>
      <c r="AD36" s="64">
        <v>965</v>
      </c>
      <c r="AE36" s="92">
        <f t="shared" ref="AE36:AE67" si="40">AC36/AA36</f>
        <v>1.1666666666666701</v>
      </c>
      <c r="AF36" s="64">
        <f t="shared" si="38"/>
        <v>96.5</v>
      </c>
      <c r="AG36" s="64"/>
      <c r="AH36" s="40">
        <v>65</v>
      </c>
      <c r="AI36" s="40">
        <v>70</v>
      </c>
      <c r="AJ36" s="105">
        <v>83</v>
      </c>
      <c r="AK36" s="105">
        <v>7</v>
      </c>
      <c r="AL36" s="105">
        <v>90</v>
      </c>
      <c r="AM36" s="142">
        <f t="shared" si="33"/>
        <v>1.3846153846153799</v>
      </c>
      <c r="AN36" s="64">
        <f>AJ36*4+AK36*8</f>
        <v>388</v>
      </c>
      <c r="AO36" s="64"/>
      <c r="AP36" s="53">
        <v>45</v>
      </c>
      <c r="AQ36" s="40">
        <v>65</v>
      </c>
      <c r="AR36" s="105">
        <v>18</v>
      </c>
      <c r="AS36" s="106">
        <f t="shared" si="34"/>
        <v>27</v>
      </c>
      <c r="AT36" s="40">
        <v>10</v>
      </c>
      <c r="AU36" s="53">
        <v>20</v>
      </c>
      <c r="AV36" s="105">
        <v>10</v>
      </c>
      <c r="AW36" s="106">
        <f t="shared" si="35"/>
        <v>25</v>
      </c>
      <c r="AX36" s="40">
        <v>4</v>
      </c>
      <c r="AY36" s="40">
        <v>5</v>
      </c>
      <c r="AZ36" s="105">
        <v>14</v>
      </c>
      <c r="BA36" s="106">
        <f>AZ36*4</f>
        <v>56</v>
      </c>
      <c r="BB36" s="40">
        <v>2</v>
      </c>
      <c r="BC36" s="40">
        <v>4</v>
      </c>
      <c r="BD36" s="105">
        <v>10</v>
      </c>
      <c r="BE36" s="206">
        <v>25</v>
      </c>
      <c r="BF36" s="40">
        <v>10</v>
      </c>
      <c r="BG36" s="53">
        <v>20</v>
      </c>
      <c r="BH36" s="48">
        <v>0</v>
      </c>
      <c r="BI36" s="207">
        <v>0</v>
      </c>
      <c r="BJ36" s="64">
        <v>448.96</v>
      </c>
      <c r="BK36" s="65">
        <v>31.4</v>
      </c>
      <c r="BL36" s="64">
        <v>16</v>
      </c>
      <c r="BM36" s="64">
        <v>3</v>
      </c>
      <c r="BN36" s="64">
        <v>264</v>
      </c>
      <c r="BO36" s="92">
        <f t="shared" ref="BO36:BO67" si="41">BM36/BL36</f>
        <v>0.1875</v>
      </c>
      <c r="BP36" s="64">
        <v>13.2</v>
      </c>
      <c r="BQ36" s="64">
        <v>39</v>
      </c>
      <c r="BR36" s="40">
        <v>1320</v>
      </c>
      <c r="BS36" s="76">
        <v>1705</v>
      </c>
      <c r="BT36" s="65">
        <v>455.08</v>
      </c>
      <c r="BU36" s="65">
        <v>22.8</v>
      </c>
      <c r="BV36" s="64">
        <v>2500</v>
      </c>
      <c r="BW36" s="64">
        <v>2800</v>
      </c>
      <c r="BX36" s="64">
        <v>1854</v>
      </c>
      <c r="BY36" s="98">
        <v>0.74160000000000004</v>
      </c>
      <c r="BZ36" s="64">
        <v>278.10000000000002</v>
      </c>
      <c r="CA36" s="41">
        <v>4650</v>
      </c>
      <c r="CB36" s="42">
        <v>6000</v>
      </c>
      <c r="CC36" s="30">
        <v>5321.66</v>
      </c>
      <c r="CD36" s="31">
        <f t="shared" si="29"/>
        <v>1.1444430107526899</v>
      </c>
      <c r="CE36" s="32">
        <v>798.2</v>
      </c>
      <c r="CF36" s="62"/>
      <c r="CG36" s="62"/>
      <c r="CH36" s="63">
        <f t="shared" ref="CH36:CH56" si="42">CG36+CE36+BZ36+BU36+BP36+BK36+BI36+BE36+BA36+AW36+AS36+AN36+AF36+Y36+T36+N36+H36</f>
        <v>2380.1999999999998</v>
      </c>
      <c r="CI36" s="62">
        <f t="shared" si="15"/>
        <v>54</v>
      </c>
      <c r="CJ36" s="64"/>
      <c r="CK36" s="65">
        <f t="shared" ref="CK36:CK67" si="43">CH36-CJ36</f>
        <v>2380.1999999999998</v>
      </c>
      <c r="CL36" s="64">
        <f t="shared" ref="CL36:CL67" si="44">ROUND(CK36,1)</f>
        <v>2380.1999999999998</v>
      </c>
    </row>
    <row r="37" spans="1:90" s="5" customFormat="1">
      <c r="A37" s="34" t="s">
        <v>303</v>
      </c>
      <c r="B37" s="35"/>
      <c r="C37" s="35" t="s">
        <v>305</v>
      </c>
      <c r="D37" s="45">
        <f>SUM(D22:D36)</f>
        <v>196</v>
      </c>
      <c r="E37" s="45">
        <f>SUM(E22:E36)</f>
        <v>294</v>
      </c>
      <c r="F37" s="45">
        <f>SUM(F22:F36)</f>
        <v>108.527</v>
      </c>
      <c r="G37" s="183">
        <f t="shared" si="39"/>
        <v>0.553709183673469</v>
      </c>
      <c r="H37" s="45">
        <f>SUM(H22:H36)</f>
        <v>6511.62</v>
      </c>
      <c r="I37" s="45">
        <f t="shared" ref="I37:O37" si="45">SUM(I22:I36)</f>
        <v>935.98</v>
      </c>
      <c r="J37" s="45">
        <f t="shared" si="45"/>
        <v>324</v>
      </c>
      <c r="K37" s="45">
        <f t="shared" si="45"/>
        <v>417</v>
      </c>
      <c r="L37" s="45">
        <f t="shared" si="45"/>
        <v>411</v>
      </c>
      <c r="M37" s="194">
        <f t="shared" si="21"/>
        <v>1.2685185185185199</v>
      </c>
      <c r="N37" s="45">
        <f t="shared" si="45"/>
        <v>2701</v>
      </c>
      <c r="O37" s="45">
        <f t="shared" si="45"/>
        <v>72</v>
      </c>
      <c r="P37" s="45">
        <v>23591</v>
      </c>
      <c r="Q37" s="78">
        <v>28311</v>
      </c>
      <c r="R37" s="204">
        <f>SUM(R22:R36)</f>
        <v>29510.639999999999</v>
      </c>
      <c r="S37" s="173">
        <f t="shared" si="22"/>
        <v>1.2509278962316099</v>
      </c>
      <c r="T37" s="172">
        <f>SUM(T22:T36)</f>
        <v>4955</v>
      </c>
      <c r="U37" s="125">
        <f>SUM(U22:U36)</f>
        <v>60</v>
      </c>
      <c r="V37" s="125">
        <f>SUM(V22:V36)</f>
        <v>98</v>
      </c>
      <c r="W37" s="125">
        <f>SUM(W22:W36)</f>
        <v>43</v>
      </c>
      <c r="X37" s="126">
        <f t="shared" si="24"/>
        <v>0.71666666666666701</v>
      </c>
      <c r="Y37" s="125">
        <f t="shared" ref="Y37:AD37" si="46">SUM(Y22:Y36)</f>
        <v>765</v>
      </c>
      <c r="Z37" s="125">
        <f t="shared" si="46"/>
        <v>150</v>
      </c>
      <c r="AA37" s="136">
        <f t="shared" si="46"/>
        <v>201</v>
      </c>
      <c r="AB37" s="136">
        <f t="shared" si="46"/>
        <v>302</v>
      </c>
      <c r="AC37" s="136">
        <f t="shared" si="46"/>
        <v>122</v>
      </c>
      <c r="AD37" s="136">
        <f t="shared" si="46"/>
        <v>15618.29</v>
      </c>
      <c r="AE37" s="93">
        <f t="shared" si="40"/>
        <v>0.60696517412935302</v>
      </c>
      <c r="AF37" s="136">
        <f>SUM(AF22:AF36)</f>
        <v>1581.479</v>
      </c>
      <c r="AG37" s="136">
        <f>SUM(AG22:AG36)</f>
        <v>450</v>
      </c>
      <c r="AH37" s="136">
        <f>SUM(AH22:AH36)</f>
        <v>1142</v>
      </c>
      <c r="AI37" s="136">
        <f t="shared" ref="AI37:AO37" si="47">SUM(AI22:AI36)</f>
        <v>1366</v>
      </c>
      <c r="AJ37" s="136">
        <f t="shared" si="47"/>
        <v>685</v>
      </c>
      <c r="AK37" s="136">
        <f t="shared" si="47"/>
        <v>220</v>
      </c>
      <c r="AL37" s="136">
        <f t="shared" si="47"/>
        <v>905</v>
      </c>
      <c r="AM37" s="143">
        <f t="shared" si="33"/>
        <v>0.79246935201401003</v>
      </c>
      <c r="AN37" s="136">
        <f t="shared" si="47"/>
        <v>3955</v>
      </c>
      <c r="AO37" s="136">
        <f t="shared" si="47"/>
        <v>710</v>
      </c>
      <c r="AP37" s="45">
        <f t="shared" ref="AP37:BF37" si="48">SUM(AP22:AP36)</f>
        <v>720</v>
      </c>
      <c r="AQ37" s="45">
        <f t="shared" si="48"/>
        <v>970</v>
      </c>
      <c r="AR37" s="45">
        <f t="shared" si="48"/>
        <v>151</v>
      </c>
      <c r="AS37" s="45">
        <f t="shared" si="48"/>
        <v>226.5</v>
      </c>
      <c r="AT37" s="45">
        <f t="shared" si="48"/>
        <v>240</v>
      </c>
      <c r="AU37" s="45">
        <f t="shared" si="48"/>
        <v>376</v>
      </c>
      <c r="AV37" s="45">
        <f t="shared" si="48"/>
        <v>68</v>
      </c>
      <c r="AW37" s="45">
        <f t="shared" si="48"/>
        <v>170</v>
      </c>
      <c r="AX37" s="45">
        <f t="shared" si="48"/>
        <v>124</v>
      </c>
      <c r="AY37" s="45">
        <f t="shared" si="48"/>
        <v>202</v>
      </c>
      <c r="AZ37" s="45">
        <f t="shared" si="48"/>
        <v>105</v>
      </c>
      <c r="BA37" s="45">
        <f t="shared" si="48"/>
        <v>286</v>
      </c>
      <c r="BB37" s="45">
        <f t="shared" si="48"/>
        <v>90</v>
      </c>
      <c r="BC37" s="45">
        <f t="shared" si="48"/>
        <v>160</v>
      </c>
      <c r="BD37" s="45">
        <f t="shared" si="48"/>
        <v>112</v>
      </c>
      <c r="BE37" s="78">
        <f t="shared" si="48"/>
        <v>219</v>
      </c>
      <c r="BF37" s="45">
        <f t="shared" si="48"/>
        <v>235</v>
      </c>
      <c r="BG37" s="45">
        <v>353</v>
      </c>
      <c r="BH37" s="45">
        <f>SUM(BH22:BH36)</f>
        <v>53</v>
      </c>
      <c r="BI37" s="78">
        <f t="shared" ref="BI37:BN37" si="49">SUM(BI22:BI36)</f>
        <v>53</v>
      </c>
      <c r="BJ37" s="78">
        <f t="shared" si="49"/>
        <v>14427.38</v>
      </c>
      <c r="BK37" s="78">
        <f t="shared" si="49"/>
        <v>1009.9</v>
      </c>
      <c r="BL37" s="45">
        <f t="shared" si="49"/>
        <v>269</v>
      </c>
      <c r="BM37" s="45">
        <f t="shared" si="49"/>
        <v>209</v>
      </c>
      <c r="BN37" s="45">
        <f t="shared" si="49"/>
        <v>20445</v>
      </c>
      <c r="BO37" s="93">
        <f t="shared" si="41"/>
        <v>0.77695167286245304</v>
      </c>
      <c r="BP37" s="45">
        <f t="shared" ref="BP37:BU37" si="50">SUM(BP22:BP36)</f>
        <v>1943.5</v>
      </c>
      <c r="BQ37" s="45">
        <f t="shared" si="50"/>
        <v>280.2</v>
      </c>
      <c r="BR37" s="45">
        <f t="shared" si="50"/>
        <v>28880</v>
      </c>
      <c r="BS37" s="45">
        <f t="shared" si="50"/>
        <v>34660</v>
      </c>
      <c r="BT37" s="45">
        <f t="shared" si="50"/>
        <v>26018.73</v>
      </c>
      <c r="BU37" s="45">
        <f t="shared" si="50"/>
        <v>1582.1</v>
      </c>
      <c r="BV37" s="67">
        <v>58934</v>
      </c>
      <c r="BW37" s="67">
        <v>68756</v>
      </c>
      <c r="BX37" s="67">
        <v>72607.27</v>
      </c>
      <c r="BY37" s="99">
        <v>1.232</v>
      </c>
      <c r="BZ37" s="45">
        <f t="shared" ref="BZ37:CG37" si="51">SUM(BZ22:BZ36)</f>
        <v>16639.5</v>
      </c>
      <c r="CA37" s="45">
        <f t="shared" si="51"/>
        <v>120500</v>
      </c>
      <c r="CB37" s="45">
        <f t="shared" si="51"/>
        <v>160650</v>
      </c>
      <c r="CC37" s="38">
        <f t="shared" si="51"/>
        <v>111520.89</v>
      </c>
      <c r="CD37" s="39">
        <f t="shared" si="29"/>
        <v>0.92548456431535298</v>
      </c>
      <c r="CE37" s="46">
        <v>16827.2</v>
      </c>
      <c r="CF37" s="45">
        <f t="shared" si="51"/>
        <v>5</v>
      </c>
      <c r="CG37" s="45">
        <f t="shared" si="51"/>
        <v>18.75</v>
      </c>
      <c r="CH37" s="63">
        <f t="shared" si="42"/>
        <v>59444.548999999999</v>
      </c>
      <c r="CI37" s="45">
        <f>SUM(CI22:CI36)</f>
        <v>2598.1799999999998</v>
      </c>
      <c r="CJ37" s="45">
        <f>SUM(CJ22:CJ36)</f>
        <v>64.584999999999994</v>
      </c>
      <c r="CK37" s="45">
        <f>SUM(CK22:CK36)</f>
        <v>59379.964</v>
      </c>
      <c r="CL37" s="45">
        <f>SUM(CL22:CL36)</f>
        <v>59380.1</v>
      </c>
    </row>
    <row r="38" spans="1:90">
      <c r="A38" s="47">
        <v>385</v>
      </c>
      <c r="B38" s="19" t="s">
        <v>320</v>
      </c>
      <c r="C38" s="19" t="s">
        <v>321</v>
      </c>
      <c r="D38" s="184">
        <v>14</v>
      </c>
      <c r="E38" s="184">
        <v>20</v>
      </c>
      <c r="F38" s="181">
        <v>5</v>
      </c>
      <c r="G38" s="179">
        <f t="shared" si="39"/>
        <v>0.35714285714285698</v>
      </c>
      <c r="H38" s="182">
        <f t="shared" ref="H38:H49" si="52">F38*60</f>
        <v>300</v>
      </c>
      <c r="I38" s="182">
        <f t="shared" si="37"/>
        <v>90</v>
      </c>
      <c r="J38" s="184">
        <v>22</v>
      </c>
      <c r="K38" s="184">
        <v>28</v>
      </c>
      <c r="L38" s="140">
        <v>9</v>
      </c>
      <c r="M38" s="192">
        <f t="shared" si="21"/>
        <v>0.40909090909090901</v>
      </c>
      <c r="N38" s="168">
        <v>45</v>
      </c>
      <c r="O38" s="168">
        <v>39</v>
      </c>
      <c r="P38" s="169">
        <v>1012</v>
      </c>
      <c r="Q38" s="201">
        <v>1214</v>
      </c>
      <c r="R38" s="202">
        <v>1634.58</v>
      </c>
      <c r="S38" s="171">
        <f t="shared" si="22"/>
        <v>1.6151976284584999</v>
      </c>
      <c r="T38" s="138">
        <v>286.5</v>
      </c>
      <c r="U38" s="119">
        <v>4</v>
      </c>
      <c r="V38" s="121">
        <v>7</v>
      </c>
      <c r="W38" s="121">
        <v>5</v>
      </c>
      <c r="X38" s="124">
        <f t="shared" si="24"/>
        <v>1.25</v>
      </c>
      <c r="Y38" s="123">
        <v>75</v>
      </c>
      <c r="Z38" s="128"/>
      <c r="AA38" s="48">
        <v>13</v>
      </c>
      <c r="AB38" s="48">
        <v>19</v>
      </c>
      <c r="AC38" s="64">
        <v>11</v>
      </c>
      <c r="AD38" s="64">
        <v>1525.8</v>
      </c>
      <c r="AE38" s="92">
        <f t="shared" si="40"/>
        <v>0.84615384615384603</v>
      </c>
      <c r="AF38" s="64">
        <f t="shared" si="38"/>
        <v>152.58000000000001</v>
      </c>
      <c r="AG38" s="64"/>
      <c r="AH38" s="48">
        <v>77</v>
      </c>
      <c r="AI38" s="48">
        <v>92</v>
      </c>
      <c r="AJ38" s="105">
        <v>79</v>
      </c>
      <c r="AK38" s="105">
        <v>2</v>
      </c>
      <c r="AL38" s="105">
        <v>81</v>
      </c>
      <c r="AM38" s="142">
        <f t="shared" ref="AM38:AM55" si="53">AL38/AH38</f>
        <v>1.05194805194805</v>
      </c>
      <c r="AN38" s="64">
        <f>AJ38*4+AK38*8</f>
        <v>332</v>
      </c>
      <c r="AO38" s="64"/>
      <c r="AP38" s="107">
        <v>47</v>
      </c>
      <c r="AQ38" s="107">
        <v>63</v>
      </c>
      <c r="AR38" s="105">
        <v>18</v>
      </c>
      <c r="AS38" s="106">
        <f>AR38*1.5</f>
        <v>27</v>
      </c>
      <c r="AT38" s="107">
        <v>16</v>
      </c>
      <c r="AU38" s="107">
        <v>25</v>
      </c>
      <c r="AV38" s="105">
        <v>7</v>
      </c>
      <c r="AW38" s="106">
        <f t="shared" ref="AW38:AW54" si="54">AV38*2.5</f>
        <v>17.5</v>
      </c>
      <c r="AX38" s="107">
        <v>8</v>
      </c>
      <c r="AY38" s="107">
        <v>13</v>
      </c>
      <c r="AZ38" s="105">
        <v>4</v>
      </c>
      <c r="BA38" s="106">
        <v>8</v>
      </c>
      <c r="BB38" s="107">
        <v>6</v>
      </c>
      <c r="BC38" s="107">
        <v>11</v>
      </c>
      <c r="BD38" s="105">
        <v>5</v>
      </c>
      <c r="BE38" s="206">
        <v>7.5</v>
      </c>
      <c r="BF38" s="107">
        <v>16</v>
      </c>
      <c r="BG38" s="107">
        <v>25</v>
      </c>
      <c r="BH38" s="48">
        <v>2</v>
      </c>
      <c r="BI38" s="207">
        <v>2</v>
      </c>
      <c r="BJ38" s="64">
        <v>853.12</v>
      </c>
      <c r="BK38" s="65">
        <v>59.7</v>
      </c>
      <c r="BL38" s="64">
        <v>20</v>
      </c>
      <c r="BM38" s="64">
        <v>12.2</v>
      </c>
      <c r="BN38" s="64">
        <v>1150.6500000000001</v>
      </c>
      <c r="BO38" s="92">
        <f t="shared" si="41"/>
        <v>0.61</v>
      </c>
      <c r="BP38" s="64">
        <v>57.5</v>
      </c>
      <c r="BQ38" s="64">
        <v>23.4</v>
      </c>
      <c r="BR38" s="48">
        <v>2213</v>
      </c>
      <c r="BS38" s="49">
        <v>2656</v>
      </c>
      <c r="BT38" s="65">
        <v>2026.89</v>
      </c>
      <c r="BU38" s="65">
        <v>101.3</v>
      </c>
      <c r="BV38" s="64">
        <v>4092</v>
      </c>
      <c r="BW38" s="64">
        <v>4774</v>
      </c>
      <c r="BX38" s="64">
        <v>635.6</v>
      </c>
      <c r="BY38" s="98">
        <v>0.15532746823069399</v>
      </c>
      <c r="BZ38" s="64">
        <v>0</v>
      </c>
      <c r="CA38" s="48">
        <v>7711</v>
      </c>
      <c r="CB38" s="49">
        <v>10282</v>
      </c>
      <c r="CC38" s="30">
        <v>5652.59</v>
      </c>
      <c r="CD38" s="31">
        <f t="shared" si="29"/>
        <v>0.73305537543768695</v>
      </c>
      <c r="CE38" s="32">
        <v>847.9</v>
      </c>
      <c r="CF38" s="62"/>
      <c r="CG38" s="62"/>
      <c r="CH38" s="63">
        <f t="shared" si="42"/>
        <v>2319.48</v>
      </c>
      <c r="CI38" s="62">
        <f t="shared" ref="CI38:CI68" si="55">I38+O38+Z38+AG38+AO38+BQ38</f>
        <v>152.4</v>
      </c>
      <c r="CJ38" s="64">
        <v>30</v>
      </c>
      <c r="CK38" s="65">
        <f t="shared" si="43"/>
        <v>2289.48</v>
      </c>
      <c r="CL38" s="64">
        <f t="shared" si="44"/>
        <v>2289.5</v>
      </c>
    </row>
    <row r="39" spans="1:90">
      <c r="A39" s="41">
        <v>377</v>
      </c>
      <c r="B39" s="27" t="s">
        <v>322</v>
      </c>
      <c r="C39" s="27" t="s">
        <v>321</v>
      </c>
      <c r="D39" s="48">
        <v>8</v>
      </c>
      <c r="E39" s="48">
        <v>11</v>
      </c>
      <c r="F39" s="181">
        <v>2.25</v>
      </c>
      <c r="G39" s="179">
        <f t="shared" si="39"/>
        <v>0.28125</v>
      </c>
      <c r="H39" s="182">
        <f t="shared" si="52"/>
        <v>135</v>
      </c>
      <c r="I39" s="182">
        <f t="shared" si="37"/>
        <v>57.5</v>
      </c>
      <c r="J39" s="48">
        <v>12</v>
      </c>
      <c r="K39" s="48">
        <v>16</v>
      </c>
      <c r="L39" s="140">
        <v>6</v>
      </c>
      <c r="M39" s="193">
        <f t="shared" si="21"/>
        <v>0.5</v>
      </c>
      <c r="N39" s="168">
        <v>30</v>
      </c>
      <c r="O39" s="168">
        <v>18</v>
      </c>
      <c r="P39" s="169">
        <v>897</v>
      </c>
      <c r="Q39" s="201">
        <v>1076</v>
      </c>
      <c r="R39" s="202">
        <v>1160.77</v>
      </c>
      <c r="S39" s="171">
        <f t="shared" si="22"/>
        <v>1.2940579710144899</v>
      </c>
      <c r="T39" s="138">
        <v>204.5</v>
      </c>
      <c r="U39" s="119">
        <v>2</v>
      </c>
      <c r="V39" s="121">
        <v>4</v>
      </c>
      <c r="W39" s="121">
        <v>1</v>
      </c>
      <c r="X39" s="124">
        <f t="shared" si="24"/>
        <v>0.5</v>
      </c>
      <c r="Y39" s="123">
        <v>15</v>
      </c>
      <c r="Z39" s="128">
        <v>5</v>
      </c>
      <c r="AA39" s="48">
        <v>7</v>
      </c>
      <c r="AB39" s="48">
        <v>11</v>
      </c>
      <c r="AC39" s="64">
        <v>4</v>
      </c>
      <c r="AD39" s="64">
        <v>448.5</v>
      </c>
      <c r="AE39" s="92">
        <f t="shared" si="40"/>
        <v>0.57142857142857095</v>
      </c>
      <c r="AF39" s="64">
        <f t="shared" si="38"/>
        <v>44.85</v>
      </c>
      <c r="AG39" s="64">
        <v>18</v>
      </c>
      <c r="AH39" s="48">
        <v>43</v>
      </c>
      <c r="AI39" s="48">
        <v>51</v>
      </c>
      <c r="AJ39" s="105">
        <v>45</v>
      </c>
      <c r="AK39" s="105">
        <v>4</v>
      </c>
      <c r="AL39" s="105">
        <v>49</v>
      </c>
      <c r="AM39" s="142">
        <f t="shared" si="53"/>
        <v>1.13953488372093</v>
      </c>
      <c r="AN39" s="64">
        <f>AJ39*4+AK39*8</f>
        <v>212</v>
      </c>
      <c r="AO39" s="64"/>
      <c r="AP39" s="107">
        <v>26</v>
      </c>
      <c r="AQ39" s="107">
        <v>35</v>
      </c>
      <c r="AR39" s="105">
        <v>9</v>
      </c>
      <c r="AS39" s="106">
        <f>AR39*1.5</f>
        <v>13.5</v>
      </c>
      <c r="AT39" s="107">
        <v>9</v>
      </c>
      <c r="AU39" s="107">
        <v>14</v>
      </c>
      <c r="AV39" s="105">
        <v>2</v>
      </c>
      <c r="AW39" s="106">
        <f t="shared" si="54"/>
        <v>5</v>
      </c>
      <c r="AX39" s="107">
        <v>5</v>
      </c>
      <c r="AY39" s="107">
        <v>7</v>
      </c>
      <c r="AZ39" s="105">
        <v>3</v>
      </c>
      <c r="BA39" s="106">
        <v>6</v>
      </c>
      <c r="BB39" s="107">
        <v>3</v>
      </c>
      <c r="BC39" s="107">
        <v>6</v>
      </c>
      <c r="BD39" s="105">
        <v>5</v>
      </c>
      <c r="BE39" s="206">
        <v>7.5</v>
      </c>
      <c r="BF39" s="107">
        <v>9</v>
      </c>
      <c r="BG39" s="107">
        <v>14</v>
      </c>
      <c r="BH39" s="48">
        <v>2</v>
      </c>
      <c r="BI39" s="207">
        <v>2</v>
      </c>
      <c r="BJ39" s="64">
        <v>231.28</v>
      </c>
      <c r="BK39" s="65">
        <v>16.2</v>
      </c>
      <c r="BL39" s="64">
        <v>17</v>
      </c>
      <c r="BM39" s="64">
        <v>7.2</v>
      </c>
      <c r="BN39" s="64">
        <v>623.12</v>
      </c>
      <c r="BO39" s="92">
        <f t="shared" si="41"/>
        <v>0.42352941176470599</v>
      </c>
      <c r="BP39" s="64">
        <v>31.2</v>
      </c>
      <c r="BQ39" s="64">
        <v>29.4</v>
      </c>
      <c r="BR39" s="48">
        <v>1238</v>
      </c>
      <c r="BS39" s="49">
        <v>1485</v>
      </c>
      <c r="BT39" s="65">
        <v>1242.8599999999999</v>
      </c>
      <c r="BU39" s="65">
        <v>62.1</v>
      </c>
      <c r="BV39" s="64">
        <v>2289</v>
      </c>
      <c r="BW39" s="64">
        <v>2670</v>
      </c>
      <c r="BX39" s="64">
        <v>770.2</v>
      </c>
      <c r="BY39" s="98">
        <v>0.33647881170817001</v>
      </c>
      <c r="BZ39" s="64">
        <v>0</v>
      </c>
      <c r="CA39" s="48">
        <v>4313</v>
      </c>
      <c r="CB39" s="49">
        <v>5752</v>
      </c>
      <c r="CC39" s="30">
        <v>5670.76</v>
      </c>
      <c r="CD39" s="31">
        <f t="shared" si="29"/>
        <v>1.3148063992580601</v>
      </c>
      <c r="CE39" s="32">
        <v>850.6</v>
      </c>
      <c r="CF39" s="62"/>
      <c r="CG39" s="62"/>
      <c r="CH39" s="63">
        <f t="shared" si="42"/>
        <v>1635.45</v>
      </c>
      <c r="CI39" s="62">
        <f t="shared" si="55"/>
        <v>127.9</v>
      </c>
      <c r="CJ39" s="64"/>
      <c r="CK39" s="65">
        <f t="shared" si="43"/>
        <v>1635.45</v>
      </c>
      <c r="CL39" s="64">
        <f t="shared" si="44"/>
        <v>1635.5</v>
      </c>
    </row>
    <row r="40" spans="1:90">
      <c r="A40" s="41">
        <v>571</v>
      </c>
      <c r="B40" s="27" t="s">
        <v>323</v>
      </c>
      <c r="C40" s="27" t="s">
        <v>321</v>
      </c>
      <c r="D40" s="48">
        <v>23</v>
      </c>
      <c r="E40" s="48">
        <v>34</v>
      </c>
      <c r="F40" s="181">
        <v>20</v>
      </c>
      <c r="G40" s="179">
        <f t="shared" si="39"/>
        <v>0.86956521739130399</v>
      </c>
      <c r="H40" s="182">
        <f t="shared" si="52"/>
        <v>1200</v>
      </c>
      <c r="I40" s="182"/>
      <c r="J40" s="48">
        <v>35</v>
      </c>
      <c r="K40" s="48">
        <v>46</v>
      </c>
      <c r="L40" s="140">
        <v>8</v>
      </c>
      <c r="M40" s="193">
        <f t="shared" si="21"/>
        <v>0.22857142857142901</v>
      </c>
      <c r="N40" s="168">
        <v>40</v>
      </c>
      <c r="O40" s="168">
        <v>81</v>
      </c>
      <c r="P40" s="169">
        <v>3927</v>
      </c>
      <c r="Q40" s="201">
        <v>4712</v>
      </c>
      <c r="R40" s="202">
        <v>4735.13</v>
      </c>
      <c r="S40" s="171">
        <f t="shared" si="22"/>
        <v>1.2057881334351901</v>
      </c>
      <c r="T40" s="138">
        <v>844</v>
      </c>
      <c r="U40" s="119">
        <v>7</v>
      </c>
      <c r="V40" s="121">
        <v>11</v>
      </c>
      <c r="W40" s="121">
        <v>5</v>
      </c>
      <c r="X40" s="124">
        <f t="shared" si="24"/>
        <v>0.71428571428571397</v>
      </c>
      <c r="Y40" s="123">
        <v>75</v>
      </c>
      <c r="Z40" s="128"/>
      <c r="AA40" s="137">
        <v>21</v>
      </c>
      <c r="AB40" s="138">
        <v>32</v>
      </c>
      <c r="AC40" s="64">
        <v>9</v>
      </c>
      <c r="AD40" s="64">
        <v>1155</v>
      </c>
      <c r="AE40" s="92">
        <f t="shared" si="40"/>
        <v>0.42857142857142899</v>
      </c>
      <c r="AF40" s="64">
        <f t="shared" si="38"/>
        <v>115.5</v>
      </c>
      <c r="AG40" s="64">
        <v>72</v>
      </c>
      <c r="AH40" s="48">
        <v>126</v>
      </c>
      <c r="AI40" s="48">
        <v>151</v>
      </c>
      <c r="AJ40" s="105">
        <v>159</v>
      </c>
      <c r="AK40" s="105">
        <v>5</v>
      </c>
      <c r="AL40" s="105">
        <v>164</v>
      </c>
      <c r="AM40" s="142">
        <f t="shared" si="53"/>
        <v>1.3015873015873001</v>
      </c>
      <c r="AN40" s="64">
        <f>AJ40*4+AK40*8</f>
        <v>676</v>
      </c>
      <c r="AO40" s="64"/>
      <c r="AP40" s="107">
        <v>78</v>
      </c>
      <c r="AQ40" s="107">
        <v>104</v>
      </c>
      <c r="AR40" s="105">
        <v>1</v>
      </c>
      <c r="AS40" s="106">
        <f>AR40*1.5</f>
        <v>1.5</v>
      </c>
      <c r="AT40" s="107">
        <v>26</v>
      </c>
      <c r="AU40" s="107">
        <v>41</v>
      </c>
      <c r="AV40" s="105">
        <v>9</v>
      </c>
      <c r="AW40" s="106">
        <f t="shared" si="54"/>
        <v>22.5</v>
      </c>
      <c r="AX40" s="107">
        <v>13</v>
      </c>
      <c r="AY40" s="107">
        <v>22</v>
      </c>
      <c r="AZ40" s="105">
        <v>20</v>
      </c>
      <c r="BA40" s="106">
        <v>40</v>
      </c>
      <c r="BB40" s="107">
        <v>10</v>
      </c>
      <c r="BC40" s="107">
        <v>17</v>
      </c>
      <c r="BD40" s="105">
        <v>8</v>
      </c>
      <c r="BE40" s="206">
        <v>12</v>
      </c>
      <c r="BF40" s="107">
        <v>27</v>
      </c>
      <c r="BG40" s="107">
        <v>41</v>
      </c>
      <c r="BH40" s="48">
        <v>5</v>
      </c>
      <c r="BI40" s="207">
        <v>5</v>
      </c>
      <c r="BJ40" s="64">
        <v>1864.5</v>
      </c>
      <c r="BK40" s="65">
        <v>130.5</v>
      </c>
      <c r="BL40" s="64">
        <v>32</v>
      </c>
      <c r="BM40" s="64">
        <v>23.25</v>
      </c>
      <c r="BN40" s="64">
        <v>2277.5</v>
      </c>
      <c r="BO40" s="92">
        <f t="shared" si="41"/>
        <v>0.7265625</v>
      </c>
      <c r="BP40" s="64">
        <v>113.9</v>
      </c>
      <c r="BQ40" s="64">
        <v>0</v>
      </c>
      <c r="BR40" s="48">
        <v>3646</v>
      </c>
      <c r="BS40" s="49">
        <v>4376</v>
      </c>
      <c r="BT40" s="65">
        <v>4474.1899999999996</v>
      </c>
      <c r="BU40" s="65">
        <v>357.9</v>
      </c>
      <c r="BV40" s="64">
        <v>6743</v>
      </c>
      <c r="BW40" s="64">
        <v>7867</v>
      </c>
      <c r="BX40" s="64">
        <v>3969.2</v>
      </c>
      <c r="BY40" s="98">
        <v>0.588640071184932</v>
      </c>
      <c r="BZ40" s="64">
        <v>595.4</v>
      </c>
      <c r="CA40" s="48">
        <v>12705</v>
      </c>
      <c r="CB40" s="49">
        <v>16943</v>
      </c>
      <c r="CC40" s="30">
        <v>15532.67</v>
      </c>
      <c r="CD40" s="31">
        <f t="shared" si="29"/>
        <v>1.22256355765447</v>
      </c>
      <c r="CE40" s="32">
        <v>2329.9</v>
      </c>
      <c r="CF40" s="62">
        <v>4</v>
      </c>
      <c r="CG40" s="62">
        <f>CF40*3.75</f>
        <v>15</v>
      </c>
      <c r="CH40" s="63">
        <f t="shared" si="42"/>
        <v>6574.1</v>
      </c>
      <c r="CI40" s="62">
        <f t="shared" si="55"/>
        <v>153</v>
      </c>
      <c r="CJ40" s="64"/>
      <c r="CK40" s="65">
        <f t="shared" si="43"/>
        <v>6574.1</v>
      </c>
      <c r="CL40" s="64">
        <f t="shared" si="44"/>
        <v>6574.1</v>
      </c>
    </row>
    <row r="41" spans="1:90">
      <c r="A41" s="41">
        <v>371</v>
      </c>
      <c r="B41" s="27" t="s">
        <v>324</v>
      </c>
      <c r="C41" s="27" t="s">
        <v>321</v>
      </c>
      <c r="D41" s="48">
        <v>4</v>
      </c>
      <c r="E41" s="48">
        <v>7</v>
      </c>
      <c r="F41" s="181">
        <v>1</v>
      </c>
      <c r="G41" s="179">
        <f t="shared" si="39"/>
        <v>0.25</v>
      </c>
      <c r="H41" s="182">
        <f t="shared" si="52"/>
        <v>60</v>
      </c>
      <c r="I41" s="182">
        <f t="shared" ref="I41:I49" si="56">(D41-F41)*10</f>
        <v>30</v>
      </c>
      <c r="J41" s="48">
        <v>7</v>
      </c>
      <c r="K41" s="48">
        <v>9</v>
      </c>
      <c r="L41" s="140">
        <v>30</v>
      </c>
      <c r="M41" s="193">
        <f t="shared" si="21"/>
        <v>4.28571428571429</v>
      </c>
      <c r="N41" s="168">
        <v>210</v>
      </c>
      <c r="O41" s="168"/>
      <c r="P41" s="169">
        <v>580</v>
      </c>
      <c r="Q41" s="201">
        <v>696</v>
      </c>
      <c r="R41" s="202">
        <v>1282.1199999999999</v>
      </c>
      <c r="S41" s="171">
        <f t="shared" si="22"/>
        <v>2.2105517241379302</v>
      </c>
      <c r="T41" s="138">
        <v>224</v>
      </c>
      <c r="U41" s="119">
        <v>1</v>
      </c>
      <c r="V41" s="121">
        <v>2</v>
      </c>
      <c r="W41" s="121">
        <v>0</v>
      </c>
      <c r="X41" s="124">
        <f t="shared" si="24"/>
        <v>0</v>
      </c>
      <c r="Y41" s="123">
        <v>0</v>
      </c>
      <c r="Z41" s="128">
        <v>5</v>
      </c>
      <c r="AA41" s="48">
        <v>4</v>
      </c>
      <c r="AB41" s="48">
        <v>6</v>
      </c>
      <c r="AC41" s="64">
        <v>5</v>
      </c>
      <c r="AD41" s="64">
        <v>596.01</v>
      </c>
      <c r="AE41" s="92">
        <f t="shared" si="40"/>
        <v>1.25</v>
      </c>
      <c r="AF41" s="64">
        <f t="shared" si="38"/>
        <v>59.600999999999999</v>
      </c>
      <c r="AG41" s="64"/>
      <c r="AH41" s="48">
        <v>25</v>
      </c>
      <c r="AI41" s="48">
        <v>30</v>
      </c>
      <c r="AJ41" s="105">
        <v>16</v>
      </c>
      <c r="AK41" s="105">
        <v>8</v>
      </c>
      <c r="AL41" s="105">
        <v>24</v>
      </c>
      <c r="AM41" s="142">
        <f t="shared" si="53"/>
        <v>0.96</v>
      </c>
      <c r="AN41" s="64">
        <f>AJ41*3+AK41*6</f>
        <v>96</v>
      </c>
      <c r="AO41" s="64"/>
      <c r="AP41" s="48">
        <v>16</v>
      </c>
      <c r="AQ41" s="48">
        <v>21</v>
      </c>
      <c r="AR41" s="105">
        <v>25</v>
      </c>
      <c r="AS41" s="106">
        <v>62.5</v>
      </c>
      <c r="AT41" s="48">
        <v>5</v>
      </c>
      <c r="AU41" s="48">
        <v>8</v>
      </c>
      <c r="AV41" s="105">
        <v>2</v>
      </c>
      <c r="AW41" s="106">
        <f t="shared" si="54"/>
        <v>5</v>
      </c>
      <c r="AX41" s="48">
        <v>3</v>
      </c>
      <c r="AY41" s="48">
        <v>4</v>
      </c>
      <c r="AZ41" s="105">
        <v>4</v>
      </c>
      <c r="BA41" s="106">
        <f>AZ41*4</f>
        <v>16</v>
      </c>
      <c r="BB41" s="48">
        <v>2</v>
      </c>
      <c r="BC41" s="48">
        <v>4</v>
      </c>
      <c r="BD41" s="105">
        <v>4</v>
      </c>
      <c r="BE41" s="206">
        <v>10</v>
      </c>
      <c r="BF41" s="48">
        <v>5</v>
      </c>
      <c r="BG41" s="48">
        <v>7</v>
      </c>
      <c r="BH41" s="48">
        <v>3</v>
      </c>
      <c r="BI41" s="207">
        <v>3</v>
      </c>
      <c r="BJ41" s="64">
        <v>707.68</v>
      </c>
      <c r="BK41" s="65">
        <v>49.5</v>
      </c>
      <c r="BL41" s="64">
        <v>5</v>
      </c>
      <c r="BM41" s="64">
        <v>4</v>
      </c>
      <c r="BN41" s="64">
        <v>281.2</v>
      </c>
      <c r="BO41" s="92">
        <f t="shared" si="41"/>
        <v>0.8</v>
      </c>
      <c r="BP41" s="64">
        <v>22.5</v>
      </c>
      <c r="BQ41" s="64">
        <v>0</v>
      </c>
      <c r="BR41" s="48">
        <v>731</v>
      </c>
      <c r="BS41" s="49">
        <v>878</v>
      </c>
      <c r="BT41" s="65">
        <v>1049.1199999999999</v>
      </c>
      <c r="BU41" s="65">
        <v>83.9</v>
      </c>
      <c r="BV41" s="64">
        <v>1353</v>
      </c>
      <c r="BW41" s="64">
        <v>1578</v>
      </c>
      <c r="BX41" s="64">
        <v>488</v>
      </c>
      <c r="BY41" s="98">
        <v>0.36067997043606798</v>
      </c>
      <c r="BZ41" s="64">
        <v>0</v>
      </c>
      <c r="CA41" s="48">
        <v>2549</v>
      </c>
      <c r="CB41" s="49">
        <v>3399</v>
      </c>
      <c r="CC41" s="30">
        <v>2046.84</v>
      </c>
      <c r="CD41" s="31">
        <f t="shared" si="29"/>
        <v>0.80299725382502896</v>
      </c>
      <c r="CE41" s="32">
        <v>307</v>
      </c>
      <c r="CF41" s="62"/>
      <c r="CG41" s="62"/>
      <c r="CH41" s="63">
        <f t="shared" si="42"/>
        <v>1209.001</v>
      </c>
      <c r="CI41" s="62">
        <f t="shared" si="55"/>
        <v>35</v>
      </c>
      <c r="CJ41" s="64"/>
      <c r="CK41" s="65">
        <f t="shared" si="43"/>
        <v>1209.001</v>
      </c>
      <c r="CL41" s="64">
        <f t="shared" si="44"/>
        <v>1209</v>
      </c>
    </row>
    <row r="42" spans="1:90">
      <c r="A42" s="50">
        <v>541</v>
      </c>
      <c r="B42" s="51" t="s">
        <v>325</v>
      </c>
      <c r="C42" s="51" t="s">
        <v>321</v>
      </c>
      <c r="D42" s="185">
        <v>17</v>
      </c>
      <c r="E42" s="185">
        <v>26</v>
      </c>
      <c r="F42" s="181">
        <v>3</v>
      </c>
      <c r="G42" s="179">
        <f t="shared" si="39"/>
        <v>0.17647058823529399</v>
      </c>
      <c r="H42" s="182">
        <f t="shared" si="52"/>
        <v>180</v>
      </c>
      <c r="I42" s="182">
        <f t="shared" si="56"/>
        <v>140</v>
      </c>
      <c r="J42" s="185">
        <v>27</v>
      </c>
      <c r="K42" s="185">
        <v>35</v>
      </c>
      <c r="L42" s="154">
        <v>19</v>
      </c>
      <c r="M42" s="195">
        <f t="shared" si="21"/>
        <v>0.70370370370370405</v>
      </c>
      <c r="N42" s="168">
        <v>95</v>
      </c>
      <c r="O42" s="168"/>
      <c r="P42" s="169">
        <v>4715</v>
      </c>
      <c r="Q42" s="201">
        <v>5657</v>
      </c>
      <c r="R42" s="202">
        <v>5955.35</v>
      </c>
      <c r="S42" s="171">
        <f t="shared" si="22"/>
        <v>1.26306468716861</v>
      </c>
      <c r="T42" s="138">
        <v>1033.5</v>
      </c>
      <c r="U42" s="119">
        <v>5</v>
      </c>
      <c r="V42" s="121">
        <v>9</v>
      </c>
      <c r="W42" s="121">
        <v>1</v>
      </c>
      <c r="X42" s="124">
        <f t="shared" si="24"/>
        <v>0.2</v>
      </c>
      <c r="Y42" s="123">
        <v>15</v>
      </c>
      <c r="Z42" s="128">
        <v>20</v>
      </c>
      <c r="AA42" s="137">
        <v>17</v>
      </c>
      <c r="AB42" s="138">
        <v>24</v>
      </c>
      <c r="AC42" s="64">
        <v>5</v>
      </c>
      <c r="AD42" s="64">
        <v>638.20000000000005</v>
      </c>
      <c r="AE42" s="92">
        <f t="shared" si="40"/>
        <v>0.29411764705882398</v>
      </c>
      <c r="AF42" s="64">
        <f t="shared" si="38"/>
        <v>63.82</v>
      </c>
      <c r="AG42" s="64">
        <v>72</v>
      </c>
      <c r="AH42" s="48">
        <v>97</v>
      </c>
      <c r="AI42" s="48">
        <v>117</v>
      </c>
      <c r="AJ42" s="105">
        <v>50</v>
      </c>
      <c r="AK42" s="105">
        <v>3</v>
      </c>
      <c r="AL42" s="105">
        <v>53</v>
      </c>
      <c r="AM42" s="142">
        <f t="shared" si="53"/>
        <v>0.54639175257731998</v>
      </c>
      <c r="AN42" s="64">
        <f>AJ42*3+AK42*6</f>
        <v>168</v>
      </c>
      <c r="AO42" s="64">
        <f>(AH42-AL42)*2.5</f>
        <v>110</v>
      </c>
      <c r="AP42" s="107">
        <v>59</v>
      </c>
      <c r="AQ42" s="107">
        <v>80</v>
      </c>
      <c r="AR42" s="105">
        <v>20</v>
      </c>
      <c r="AS42" s="106">
        <f t="shared" ref="AS42:AS54" si="57">AR42*1.5</f>
        <v>30</v>
      </c>
      <c r="AT42" s="107">
        <v>20</v>
      </c>
      <c r="AU42" s="107">
        <v>31</v>
      </c>
      <c r="AV42" s="105">
        <v>1</v>
      </c>
      <c r="AW42" s="106">
        <f t="shared" si="54"/>
        <v>2.5</v>
      </c>
      <c r="AX42" s="107">
        <v>10</v>
      </c>
      <c r="AY42" s="107">
        <v>17</v>
      </c>
      <c r="AZ42" s="105">
        <v>6</v>
      </c>
      <c r="BA42" s="106">
        <v>12</v>
      </c>
      <c r="BB42" s="107">
        <v>7</v>
      </c>
      <c r="BC42" s="107">
        <v>13</v>
      </c>
      <c r="BD42" s="105">
        <v>2</v>
      </c>
      <c r="BE42" s="206">
        <v>3</v>
      </c>
      <c r="BF42" s="107">
        <v>21</v>
      </c>
      <c r="BG42" s="107">
        <v>31</v>
      </c>
      <c r="BH42" s="48">
        <v>3</v>
      </c>
      <c r="BI42" s="207">
        <v>3</v>
      </c>
      <c r="BJ42" s="64">
        <v>176.4</v>
      </c>
      <c r="BK42" s="65">
        <v>12.3</v>
      </c>
      <c r="BL42" s="64">
        <v>25</v>
      </c>
      <c r="BM42" s="64">
        <v>18.559999999999999</v>
      </c>
      <c r="BN42" s="64">
        <v>2021.24</v>
      </c>
      <c r="BO42" s="92">
        <f t="shared" si="41"/>
        <v>0.74239999999999995</v>
      </c>
      <c r="BP42" s="64">
        <v>101.1</v>
      </c>
      <c r="BQ42" s="64">
        <v>0</v>
      </c>
      <c r="BR42" s="48">
        <v>2796</v>
      </c>
      <c r="BS42" s="49">
        <v>3355</v>
      </c>
      <c r="BT42" s="65">
        <v>1969.02</v>
      </c>
      <c r="BU42" s="65">
        <v>98.5</v>
      </c>
      <c r="BV42" s="64">
        <v>5170</v>
      </c>
      <c r="BW42" s="64">
        <v>6032</v>
      </c>
      <c r="BX42" s="64">
        <v>2972</v>
      </c>
      <c r="BY42" s="98">
        <v>0.57485493230174101</v>
      </c>
      <c r="BZ42" s="64">
        <v>445.8</v>
      </c>
      <c r="CA42" s="48">
        <v>9741</v>
      </c>
      <c r="CB42" s="49">
        <v>12990</v>
      </c>
      <c r="CC42" s="30">
        <v>10495.74</v>
      </c>
      <c r="CD42" s="31">
        <f t="shared" si="29"/>
        <v>1.0774807514628899</v>
      </c>
      <c r="CE42" s="32">
        <v>1574.4</v>
      </c>
      <c r="CF42" s="62">
        <v>2</v>
      </c>
      <c r="CG42" s="62">
        <f>CF42*3.75</f>
        <v>7.5</v>
      </c>
      <c r="CH42" s="63">
        <f t="shared" si="42"/>
        <v>3845.42</v>
      </c>
      <c r="CI42" s="62">
        <f t="shared" si="55"/>
        <v>342</v>
      </c>
      <c r="CJ42" s="64"/>
      <c r="CK42" s="65">
        <f t="shared" si="43"/>
        <v>3845.42</v>
      </c>
      <c r="CL42" s="64">
        <f t="shared" si="44"/>
        <v>3845.4</v>
      </c>
    </row>
    <row r="43" spans="1:90">
      <c r="A43" s="41">
        <v>733</v>
      </c>
      <c r="B43" s="27" t="s">
        <v>326</v>
      </c>
      <c r="C43" s="27" t="s">
        <v>321</v>
      </c>
      <c r="D43" s="48">
        <v>5</v>
      </c>
      <c r="E43" s="48">
        <v>7</v>
      </c>
      <c r="F43" s="181">
        <v>1.22</v>
      </c>
      <c r="G43" s="179">
        <f t="shared" si="39"/>
        <v>0.24399999999999999</v>
      </c>
      <c r="H43" s="182">
        <f t="shared" si="52"/>
        <v>73.2</v>
      </c>
      <c r="I43" s="182">
        <f t="shared" si="56"/>
        <v>37.799999999999997</v>
      </c>
      <c r="J43" s="48">
        <v>7</v>
      </c>
      <c r="K43" s="48">
        <v>10</v>
      </c>
      <c r="L43" s="105">
        <v>9</v>
      </c>
      <c r="M43" s="193">
        <f t="shared" si="21"/>
        <v>1.28571428571429</v>
      </c>
      <c r="N43" s="168">
        <v>45</v>
      </c>
      <c r="O43" s="168"/>
      <c r="P43" s="169">
        <v>492</v>
      </c>
      <c r="Q43" s="201">
        <v>590</v>
      </c>
      <c r="R43" s="202">
        <v>1049.7</v>
      </c>
      <c r="S43" s="171">
        <f t="shared" si="22"/>
        <v>2.1335365853658499</v>
      </c>
      <c r="T43" s="138">
        <v>178.5</v>
      </c>
      <c r="U43" s="119">
        <v>1</v>
      </c>
      <c r="V43" s="121">
        <v>2</v>
      </c>
      <c r="W43" s="121">
        <v>2</v>
      </c>
      <c r="X43" s="124">
        <f t="shared" si="24"/>
        <v>2</v>
      </c>
      <c r="Y43" s="123">
        <v>50</v>
      </c>
      <c r="Z43" s="128"/>
      <c r="AA43" s="137">
        <v>4</v>
      </c>
      <c r="AB43" s="138">
        <v>7</v>
      </c>
      <c r="AC43" s="64">
        <v>1</v>
      </c>
      <c r="AD43" s="64">
        <v>155</v>
      </c>
      <c r="AE43" s="92">
        <f t="shared" si="40"/>
        <v>0.25</v>
      </c>
      <c r="AF43" s="64">
        <f t="shared" si="38"/>
        <v>15.5</v>
      </c>
      <c r="AG43" s="64">
        <v>18</v>
      </c>
      <c r="AH43" s="48">
        <v>26</v>
      </c>
      <c r="AI43" s="48">
        <v>31</v>
      </c>
      <c r="AJ43" s="105">
        <v>18</v>
      </c>
      <c r="AK43" s="105">
        <v>11</v>
      </c>
      <c r="AL43" s="105">
        <v>29</v>
      </c>
      <c r="AM43" s="142">
        <f t="shared" si="53"/>
        <v>1.1153846153846201</v>
      </c>
      <c r="AN43" s="64">
        <f>AJ43*4+AK43*8</f>
        <v>160</v>
      </c>
      <c r="AO43" s="64"/>
      <c r="AP43" s="48">
        <v>16</v>
      </c>
      <c r="AQ43" s="48">
        <v>22</v>
      </c>
      <c r="AR43" s="105">
        <v>10</v>
      </c>
      <c r="AS43" s="106">
        <f t="shared" si="57"/>
        <v>15</v>
      </c>
      <c r="AT43" s="48">
        <v>5</v>
      </c>
      <c r="AU43" s="48">
        <v>8</v>
      </c>
      <c r="AV43" s="105">
        <v>0</v>
      </c>
      <c r="AW43" s="106">
        <f t="shared" si="54"/>
        <v>0</v>
      </c>
      <c r="AX43" s="48">
        <v>3</v>
      </c>
      <c r="AY43" s="48">
        <v>5</v>
      </c>
      <c r="AZ43" s="105">
        <v>7</v>
      </c>
      <c r="BA43" s="106">
        <f t="shared" ref="BA43:BA49" si="58">AZ43*4</f>
        <v>28</v>
      </c>
      <c r="BB43" s="48">
        <v>2</v>
      </c>
      <c r="BC43" s="48">
        <v>4</v>
      </c>
      <c r="BD43" s="105">
        <v>3</v>
      </c>
      <c r="BE43" s="206">
        <v>4.5</v>
      </c>
      <c r="BF43" s="48">
        <v>6</v>
      </c>
      <c r="BG43" s="48">
        <v>8</v>
      </c>
      <c r="BH43" s="48">
        <v>0</v>
      </c>
      <c r="BI43" s="207">
        <v>0</v>
      </c>
      <c r="BJ43" s="64">
        <v>98</v>
      </c>
      <c r="BK43" s="65">
        <v>6.9</v>
      </c>
      <c r="BL43" s="64">
        <v>8</v>
      </c>
      <c r="BM43" s="64">
        <v>16.5</v>
      </c>
      <c r="BN43" s="64">
        <v>2115.34</v>
      </c>
      <c r="BO43" s="92">
        <f t="shared" si="41"/>
        <v>2.0625</v>
      </c>
      <c r="BP43" s="64">
        <v>253.8</v>
      </c>
      <c r="BQ43" s="64">
        <v>0</v>
      </c>
      <c r="BR43" s="48">
        <v>757</v>
      </c>
      <c r="BS43" s="49">
        <v>908</v>
      </c>
      <c r="BT43" s="65">
        <v>405.96</v>
      </c>
      <c r="BU43" s="65">
        <v>20.3</v>
      </c>
      <c r="BV43" s="64">
        <v>1400</v>
      </c>
      <c r="BW43" s="64">
        <v>1634</v>
      </c>
      <c r="BX43" s="64">
        <v>1261.8</v>
      </c>
      <c r="BY43" s="98">
        <v>0.90128571428571402</v>
      </c>
      <c r="BZ43" s="64">
        <v>189.3</v>
      </c>
      <c r="CA43" s="48">
        <v>2639</v>
      </c>
      <c r="CB43" s="49">
        <v>3519</v>
      </c>
      <c r="CC43" s="30">
        <v>4927.2</v>
      </c>
      <c r="CD43" s="31">
        <f t="shared" si="29"/>
        <v>1.86707086017431</v>
      </c>
      <c r="CE43" s="32">
        <v>837.6</v>
      </c>
      <c r="CF43" s="62">
        <v>1</v>
      </c>
      <c r="CG43" s="62">
        <f>CF43*3.75</f>
        <v>3.75</v>
      </c>
      <c r="CH43" s="63">
        <f t="shared" si="42"/>
        <v>1881.35</v>
      </c>
      <c r="CI43" s="62">
        <f t="shared" si="55"/>
        <v>55.8</v>
      </c>
      <c r="CJ43" s="64">
        <v>91.5</v>
      </c>
      <c r="CK43" s="65">
        <f t="shared" si="43"/>
        <v>1789.85</v>
      </c>
      <c r="CL43" s="64">
        <f t="shared" si="44"/>
        <v>1789.9</v>
      </c>
    </row>
    <row r="44" spans="1:90">
      <c r="A44" s="41">
        <v>387</v>
      </c>
      <c r="B44" s="27" t="s">
        <v>327</v>
      </c>
      <c r="C44" s="27" t="s">
        <v>321</v>
      </c>
      <c r="D44" s="48">
        <v>14</v>
      </c>
      <c r="E44" s="48">
        <v>21</v>
      </c>
      <c r="F44" s="181">
        <v>3</v>
      </c>
      <c r="G44" s="179">
        <f t="shared" si="39"/>
        <v>0.214285714285714</v>
      </c>
      <c r="H44" s="182">
        <f t="shared" si="52"/>
        <v>180</v>
      </c>
      <c r="I44" s="182">
        <f t="shared" si="56"/>
        <v>110</v>
      </c>
      <c r="J44" s="48">
        <v>22</v>
      </c>
      <c r="K44" s="48">
        <v>28</v>
      </c>
      <c r="L44" s="105">
        <v>19</v>
      </c>
      <c r="M44" s="193">
        <f t="shared" si="21"/>
        <v>0.86363636363636398</v>
      </c>
      <c r="N44" s="168">
        <v>95</v>
      </c>
      <c r="O44" s="168"/>
      <c r="P44" s="169">
        <v>1486</v>
      </c>
      <c r="Q44" s="201">
        <v>1783</v>
      </c>
      <c r="R44" s="202">
        <v>1611.31</v>
      </c>
      <c r="S44" s="171">
        <f t="shared" si="22"/>
        <v>1.08432705248991</v>
      </c>
      <c r="T44" s="138">
        <v>226.5</v>
      </c>
      <c r="U44" s="119">
        <v>4</v>
      </c>
      <c r="V44" s="121">
        <v>7</v>
      </c>
      <c r="W44" s="121">
        <v>1</v>
      </c>
      <c r="X44" s="124">
        <f t="shared" si="24"/>
        <v>0.25</v>
      </c>
      <c r="Y44" s="123">
        <v>15</v>
      </c>
      <c r="Z44" s="128">
        <v>15</v>
      </c>
      <c r="AA44" s="137">
        <v>13</v>
      </c>
      <c r="AB44" s="138">
        <v>19</v>
      </c>
      <c r="AC44" s="64">
        <v>6</v>
      </c>
      <c r="AD44" s="64">
        <v>750</v>
      </c>
      <c r="AE44" s="92">
        <f t="shared" si="40"/>
        <v>0.46153846153846201</v>
      </c>
      <c r="AF44" s="64">
        <f t="shared" si="38"/>
        <v>75</v>
      </c>
      <c r="AG44" s="64">
        <v>42</v>
      </c>
      <c r="AH44" s="48">
        <v>77</v>
      </c>
      <c r="AI44" s="48">
        <v>93</v>
      </c>
      <c r="AJ44" s="105">
        <v>145</v>
      </c>
      <c r="AK44" s="105">
        <v>7</v>
      </c>
      <c r="AL44" s="105">
        <v>152</v>
      </c>
      <c r="AM44" s="142">
        <f t="shared" si="53"/>
        <v>1.97402597402597</v>
      </c>
      <c r="AN44" s="64">
        <f>AJ44*4+AK44*8</f>
        <v>636</v>
      </c>
      <c r="AO44" s="64"/>
      <c r="AP44" s="107">
        <v>48</v>
      </c>
      <c r="AQ44" s="107">
        <v>64</v>
      </c>
      <c r="AR44" s="105">
        <v>3</v>
      </c>
      <c r="AS44" s="106">
        <f t="shared" si="57"/>
        <v>4.5</v>
      </c>
      <c r="AT44" s="107">
        <v>16</v>
      </c>
      <c r="AU44" s="107">
        <v>25</v>
      </c>
      <c r="AV44" s="105">
        <v>4</v>
      </c>
      <c r="AW44" s="106">
        <f t="shared" si="54"/>
        <v>10</v>
      </c>
      <c r="AX44" s="107">
        <v>8</v>
      </c>
      <c r="AY44" s="107">
        <v>13</v>
      </c>
      <c r="AZ44" s="105">
        <v>12</v>
      </c>
      <c r="BA44" s="106">
        <v>24</v>
      </c>
      <c r="BB44" s="107">
        <v>6</v>
      </c>
      <c r="BC44" s="107">
        <v>11</v>
      </c>
      <c r="BD44" s="105">
        <v>12</v>
      </c>
      <c r="BE44" s="206">
        <v>30</v>
      </c>
      <c r="BF44" s="107">
        <v>17</v>
      </c>
      <c r="BG44" s="107">
        <v>25</v>
      </c>
      <c r="BH44" s="48">
        <v>12</v>
      </c>
      <c r="BI44" s="207">
        <v>12</v>
      </c>
      <c r="BJ44" s="64">
        <v>136</v>
      </c>
      <c r="BK44" s="65">
        <v>9.5</v>
      </c>
      <c r="BL44" s="64">
        <v>23</v>
      </c>
      <c r="BM44" s="64">
        <v>13.1</v>
      </c>
      <c r="BN44" s="64">
        <v>1435.15</v>
      </c>
      <c r="BO44" s="92">
        <f t="shared" si="41"/>
        <v>0.56956521739130395</v>
      </c>
      <c r="BP44" s="64">
        <v>71.8</v>
      </c>
      <c r="BQ44" s="64">
        <v>29.7</v>
      </c>
      <c r="BR44" s="48">
        <v>2236</v>
      </c>
      <c r="BS44" s="49">
        <v>2684</v>
      </c>
      <c r="BT44" s="65">
        <v>1202.18</v>
      </c>
      <c r="BU44" s="65">
        <v>60.1</v>
      </c>
      <c r="BV44" s="64">
        <v>4136</v>
      </c>
      <c r="BW44" s="64">
        <v>4825</v>
      </c>
      <c r="BX44" s="64">
        <v>3405.15</v>
      </c>
      <c r="BY44" s="98">
        <v>0.82329545454545505</v>
      </c>
      <c r="BZ44" s="64">
        <v>510.8</v>
      </c>
      <c r="CA44" s="48">
        <v>7793</v>
      </c>
      <c r="CB44" s="49">
        <v>10392</v>
      </c>
      <c r="CC44" s="30">
        <v>4296.08</v>
      </c>
      <c r="CD44" s="31">
        <f t="shared" si="29"/>
        <v>0.551274220454254</v>
      </c>
      <c r="CE44" s="32">
        <v>644.4</v>
      </c>
      <c r="CF44" s="62"/>
      <c r="CG44" s="62"/>
      <c r="CH44" s="63">
        <f t="shared" si="42"/>
        <v>2604.6</v>
      </c>
      <c r="CI44" s="62">
        <f t="shared" si="55"/>
        <v>196.7</v>
      </c>
      <c r="CJ44" s="64"/>
      <c r="CK44" s="65">
        <f t="shared" si="43"/>
        <v>2604.6</v>
      </c>
      <c r="CL44" s="64">
        <f t="shared" si="44"/>
        <v>2604.6</v>
      </c>
    </row>
    <row r="45" spans="1:90">
      <c r="A45" s="41">
        <v>573</v>
      </c>
      <c r="B45" s="27" t="s">
        <v>328</v>
      </c>
      <c r="C45" s="27" t="s">
        <v>321</v>
      </c>
      <c r="D45" s="48">
        <v>4</v>
      </c>
      <c r="E45" s="48">
        <v>8</v>
      </c>
      <c r="F45" s="181"/>
      <c r="G45" s="179">
        <f t="shared" si="39"/>
        <v>0</v>
      </c>
      <c r="H45" s="182">
        <f t="shared" si="52"/>
        <v>0</v>
      </c>
      <c r="I45" s="182">
        <f t="shared" si="56"/>
        <v>40</v>
      </c>
      <c r="J45" s="48">
        <v>8</v>
      </c>
      <c r="K45" s="48">
        <v>11</v>
      </c>
      <c r="L45" s="105">
        <v>15</v>
      </c>
      <c r="M45" s="193">
        <f t="shared" si="21"/>
        <v>1.875</v>
      </c>
      <c r="N45" s="168">
        <v>105</v>
      </c>
      <c r="O45" s="168"/>
      <c r="P45" s="169">
        <v>515</v>
      </c>
      <c r="Q45" s="201">
        <v>618</v>
      </c>
      <c r="R45" s="202">
        <v>683.54</v>
      </c>
      <c r="S45" s="171">
        <f t="shared" si="22"/>
        <v>1.32726213592233</v>
      </c>
      <c r="T45" s="138">
        <v>125</v>
      </c>
      <c r="U45" s="119">
        <v>2</v>
      </c>
      <c r="V45" s="121">
        <v>3</v>
      </c>
      <c r="W45" s="121">
        <v>2</v>
      </c>
      <c r="X45" s="124">
        <f t="shared" si="24"/>
        <v>1</v>
      </c>
      <c r="Y45" s="123">
        <v>30</v>
      </c>
      <c r="Z45" s="128"/>
      <c r="AA45" s="137">
        <v>5</v>
      </c>
      <c r="AB45" s="138">
        <v>7</v>
      </c>
      <c r="AC45" s="64">
        <v>0</v>
      </c>
      <c r="AD45" s="64">
        <v>0</v>
      </c>
      <c r="AE45" s="92">
        <f t="shared" si="40"/>
        <v>0</v>
      </c>
      <c r="AF45" s="64">
        <f t="shared" ref="AF45:AF62" si="59">AD45*0.1</f>
        <v>0</v>
      </c>
      <c r="AG45" s="64">
        <v>30</v>
      </c>
      <c r="AH45" s="48">
        <v>29</v>
      </c>
      <c r="AI45" s="48">
        <v>35</v>
      </c>
      <c r="AJ45" s="105">
        <v>37</v>
      </c>
      <c r="AK45" s="105">
        <v>2</v>
      </c>
      <c r="AL45" s="105">
        <v>39</v>
      </c>
      <c r="AM45" s="142">
        <f t="shared" si="53"/>
        <v>1.3448275862068999</v>
      </c>
      <c r="AN45" s="64">
        <f>AJ45*4+AK45*8</f>
        <v>164</v>
      </c>
      <c r="AO45" s="64"/>
      <c r="AP45" s="107">
        <v>18</v>
      </c>
      <c r="AQ45" s="107">
        <v>24</v>
      </c>
      <c r="AR45" s="105">
        <v>5</v>
      </c>
      <c r="AS45" s="106">
        <f t="shared" si="57"/>
        <v>7.5</v>
      </c>
      <c r="AT45" s="107">
        <v>6</v>
      </c>
      <c r="AU45" s="107">
        <v>9</v>
      </c>
      <c r="AV45" s="105">
        <v>0</v>
      </c>
      <c r="AW45" s="106">
        <f t="shared" si="54"/>
        <v>0</v>
      </c>
      <c r="AX45" s="107">
        <v>3</v>
      </c>
      <c r="AY45" s="107">
        <v>5</v>
      </c>
      <c r="AZ45" s="105">
        <v>4</v>
      </c>
      <c r="BA45" s="106">
        <v>8</v>
      </c>
      <c r="BB45" s="107">
        <v>2</v>
      </c>
      <c r="BC45" s="107">
        <v>4</v>
      </c>
      <c r="BD45" s="105">
        <v>4</v>
      </c>
      <c r="BE45" s="206">
        <v>10</v>
      </c>
      <c r="BF45" s="107">
        <v>6</v>
      </c>
      <c r="BG45" s="107">
        <v>9</v>
      </c>
      <c r="BH45" s="48">
        <v>0</v>
      </c>
      <c r="BI45" s="207">
        <v>0</v>
      </c>
      <c r="BJ45" s="64">
        <v>451.2</v>
      </c>
      <c r="BK45" s="65">
        <v>31.6</v>
      </c>
      <c r="BL45" s="64">
        <v>11</v>
      </c>
      <c r="BM45" s="64">
        <v>3</v>
      </c>
      <c r="BN45" s="64">
        <v>172</v>
      </c>
      <c r="BO45" s="92">
        <f t="shared" si="41"/>
        <v>0.27272727272727298</v>
      </c>
      <c r="BP45" s="64">
        <v>8.6</v>
      </c>
      <c r="BQ45" s="64">
        <v>24</v>
      </c>
      <c r="BR45" s="48">
        <v>853</v>
      </c>
      <c r="BS45" s="49">
        <v>1023</v>
      </c>
      <c r="BT45" s="65">
        <v>442.44</v>
      </c>
      <c r="BU45" s="65">
        <v>22.1</v>
      </c>
      <c r="BV45" s="64">
        <v>1577</v>
      </c>
      <c r="BW45" s="64">
        <v>1839</v>
      </c>
      <c r="BX45" s="64">
        <v>135</v>
      </c>
      <c r="BY45" s="98">
        <v>8.5605580215599206E-2</v>
      </c>
      <c r="BZ45" s="64">
        <v>0</v>
      </c>
      <c r="CA45" s="48">
        <v>2971</v>
      </c>
      <c r="CB45" s="49">
        <v>3962</v>
      </c>
      <c r="CC45" s="30">
        <v>2107.64</v>
      </c>
      <c r="CD45" s="31">
        <f t="shared" si="29"/>
        <v>0.70940424099629795</v>
      </c>
      <c r="CE45" s="32">
        <v>316.10000000000002</v>
      </c>
      <c r="CF45" s="62"/>
      <c r="CG45" s="62"/>
      <c r="CH45" s="63">
        <f t="shared" si="42"/>
        <v>827.9</v>
      </c>
      <c r="CI45" s="62">
        <f t="shared" si="55"/>
        <v>94</v>
      </c>
      <c r="CJ45" s="64"/>
      <c r="CK45" s="65">
        <f t="shared" si="43"/>
        <v>827.9</v>
      </c>
      <c r="CL45" s="64">
        <f t="shared" si="44"/>
        <v>827.9</v>
      </c>
    </row>
    <row r="46" spans="1:90">
      <c r="A46" s="41">
        <v>514</v>
      </c>
      <c r="B46" s="27" t="s">
        <v>329</v>
      </c>
      <c r="C46" s="27" t="s">
        <v>321</v>
      </c>
      <c r="D46" s="48">
        <v>11</v>
      </c>
      <c r="E46" s="48">
        <v>17</v>
      </c>
      <c r="F46" s="181">
        <v>4</v>
      </c>
      <c r="G46" s="179">
        <f t="shared" si="39"/>
        <v>0.36363636363636398</v>
      </c>
      <c r="H46" s="182">
        <f t="shared" si="52"/>
        <v>240</v>
      </c>
      <c r="I46" s="182">
        <f t="shared" si="56"/>
        <v>70</v>
      </c>
      <c r="J46" s="48">
        <v>17</v>
      </c>
      <c r="K46" s="48">
        <v>23</v>
      </c>
      <c r="L46" s="105">
        <v>33</v>
      </c>
      <c r="M46" s="193">
        <f t="shared" si="21"/>
        <v>1.9411764705882399</v>
      </c>
      <c r="N46" s="168">
        <v>231</v>
      </c>
      <c r="O46" s="168"/>
      <c r="P46" s="169">
        <v>1094</v>
      </c>
      <c r="Q46" s="201">
        <v>1313</v>
      </c>
      <c r="R46" s="202">
        <v>933.57</v>
      </c>
      <c r="S46" s="171">
        <f t="shared" si="22"/>
        <v>0.85335466179159103</v>
      </c>
      <c r="T46" s="138">
        <v>136.5</v>
      </c>
      <c r="U46" s="119">
        <v>3</v>
      </c>
      <c r="V46" s="121">
        <v>4</v>
      </c>
      <c r="W46" s="121">
        <v>5</v>
      </c>
      <c r="X46" s="124">
        <f t="shared" si="24"/>
        <v>1.6666666666666701</v>
      </c>
      <c r="Y46" s="123">
        <v>125</v>
      </c>
      <c r="Z46" s="128"/>
      <c r="AA46" s="137">
        <v>10</v>
      </c>
      <c r="AB46" s="138">
        <v>16</v>
      </c>
      <c r="AC46" s="64">
        <v>3</v>
      </c>
      <c r="AD46" s="64">
        <v>375</v>
      </c>
      <c r="AE46" s="92">
        <f t="shared" si="40"/>
        <v>0.3</v>
      </c>
      <c r="AF46" s="64">
        <f t="shared" si="59"/>
        <v>37.5</v>
      </c>
      <c r="AG46" s="64">
        <v>42</v>
      </c>
      <c r="AH46" s="48">
        <v>62</v>
      </c>
      <c r="AI46" s="48">
        <v>74</v>
      </c>
      <c r="AJ46" s="105">
        <v>98</v>
      </c>
      <c r="AK46" s="105">
        <v>13</v>
      </c>
      <c r="AL46" s="105">
        <v>111</v>
      </c>
      <c r="AM46" s="142">
        <f t="shared" si="53"/>
        <v>1.7903225806451599</v>
      </c>
      <c r="AN46" s="64">
        <f>AJ46*4+AK46*8</f>
        <v>496</v>
      </c>
      <c r="AO46" s="64"/>
      <c r="AP46" s="107">
        <v>38</v>
      </c>
      <c r="AQ46" s="107">
        <v>51</v>
      </c>
      <c r="AR46" s="105">
        <v>12</v>
      </c>
      <c r="AS46" s="106">
        <f t="shared" si="57"/>
        <v>18</v>
      </c>
      <c r="AT46" s="107">
        <v>13</v>
      </c>
      <c r="AU46" s="107">
        <v>20</v>
      </c>
      <c r="AV46" s="105">
        <v>0</v>
      </c>
      <c r="AW46" s="106">
        <f t="shared" si="54"/>
        <v>0</v>
      </c>
      <c r="AX46" s="107">
        <v>7</v>
      </c>
      <c r="AY46" s="107">
        <v>11</v>
      </c>
      <c r="AZ46" s="105">
        <v>7</v>
      </c>
      <c r="BA46" s="106">
        <v>14</v>
      </c>
      <c r="BB46" s="107">
        <v>5</v>
      </c>
      <c r="BC46" s="107">
        <v>8</v>
      </c>
      <c r="BD46" s="105">
        <v>5</v>
      </c>
      <c r="BE46" s="206">
        <v>7.5</v>
      </c>
      <c r="BF46" s="107">
        <v>13</v>
      </c>
      <c r="BG46" s="107">
        <v>20</v>
      </c>
      <c r="BH46" s="48">
        <v>8</v>
      </c>
      <c r="BI46" s="207">
        <v>8</v>
      </c>
      <c r="BJ46" s="64">
        <v>579.6</v>
      </c>
      <c r="BK46" s="65">
        <v>40.6</v>
      </c>
      <c r="BL46" s="64">
        <v>17</v>
      </c>
      <c r="BM46" s="64">
        <v>12.45</v>
      </c>
      <c r="BN46" s="64">
        <v>1431.27</v>
      </c>
      <c r="BO46" s="92">
        <f t="shared" si="41"/>
        <v>0.73235294117647098</v>
      </c>
      <c r="BP46" s="64">
        <v>71.599999999999994</v>
      </c>
      <c r="BQ46" s="64">
        <v>0</v>
      </c>
      <c r="BR46" s="48">
        <v>1789</v>
      </c>
      <c r="BS46" s="49">
        <v>2147</v>
      </c>
      <c r="BT46" s="65">
        <v>1790.45</v>
      </c>
      <c r="BU46" s="65">
        <v>89.5</v>
      </c>
      <c r="BV46" s="64">
        <v>3309</v>
      </c>
      <c r="BW46" s="64">
        <v>3860</v>
      </c>
      <c r="BX46" s="64">
        <v>2644</v>
      </c>
      <c r="BY46" s="98">
        <v>0.79903294046539697</v>
      </c>
      <c r="BZ46" s="64">
        <v>396.6</v>
      </c>
      <c r="CA46" s="48">
        <v>6234</v>
      </c>
      <c r="CB46" s="49">
        <v>8313</v>
      </c>
      <c r="CC46" s="30">
        <v>3146.3</v>
      </c>
      <c r="CD46" s="31">
        <f t="shared" si="29"/>
        <v>0.50470003208212999</v>
      </c>
      <c r="CE46" s="32">
        <v>471.9</v>
      </c>
      <c r="CF46" s="62"/>
      <c r="CG46" s="62"/>
      <c r="CH46" s="63">
        <f t="shared" si="42"/>
        <v>2383.6999999999998</v>
      </c>
      <c r="CI46" s="62">
        <f t="shared" si="55"/>
        <v>112</v>
      </c>
      <c r="CJ46" s="64">
        <v>31.475000000000001</v>
      </c>
      <c r="CK46" s="65">
        <f t="shared" si="43"/>
        <v>2352.2249999999999</v>
      </c>
      <c r="CL46" s="64">
        <f t="shared" si="44"/>
        <v>2352.1999999999998</v>
      </c>
    </row>
    <row r="47" spans="1:90">
      <c r="A47" s="41">
        <v>546</v>
      </c>
      <c r="B47" s="27" t="s">
        <v>330</v>
      </c>
      <c r="C47" s="27" t="s">
        <v>321</v>
      </c>
      <c r="D47" s="48">
        <v>5</v>
      </c>
      <c r="E47" s="48">
        <v>7</v>
      </c>
      <c r="F47" s="181">
        <v>1</v>
      </c>
      <c r="G47" s="179">
        <f t="shared" si="39"/>
        <v>0.2</v>
      </c>
      <c r="H47" s="182">
        <f t="shared" si="52"/>
        <v>60</v>
      </c>
      <c r="I47" s="182">
        <f t="shared" si="56"/>
        <v>40</v>
      </c>
      <c r="J47" s="48">
        <v>8</v>
      </c>
      <c r="K47" s="48">
        <v>10</v>
      </c>
      <c r="L47" s="105">
        <v>25</v>
      </c>
      <c r="M47" s="193">
        <f t="shared" si="21"/>
        <v>3.125</v>
      </c>
      <c r="N47" s="168">
        <v>175</v>
      </c>
      <c r="O47" s="168"/>
      <c r="P47" s="169">
        <v>541</v>
      </c>
      <c r="Q47" s="201">
        <v>649</v>
      </c>
      <c r="R47" s="202">
        <v>598.52</v>
      </c>
      <c r="S47" s="171">
        <f t="shared" si="22"/>
        <v>1.1063216266173801</v>
      </c>
      <c r="T47" s="138">
        <v>82.5</v>
      </c>
      <c r="U47" s="119">
        <v>1</v>
      </c>
      <c r="V47" s="121">
        <v>2</v>
      </c>
      <c r="W47" s="121">
        <v>3</v>
      </c>
      <c r="X47" s="124">
        <f t="shared" si="24"/>
        <v>3</v>
      </c>
      <c r="Y47" s="123">
        <v>75</v>
      </c>
      <c r="Z47" s="128"/>
      <c r="AA47" s="48">
        <v>4</v>
      </c>
      <c r="AB47" s="48">
        <v>7</v>
      </c>
      <c r="AC47" s="64">
        <v>2</v>
      </c>
      <c r="AD47" s="64">
        <v>310</v>
      </c>
      <c r="AE47" s="92">
        <f t="shared" si="40"/>
        <v>0.5</v>
      </c>
      <c r="AF47" s="64">
        <f t="shared" si="59"/>
        <v>31</v>
      </c>
      <c r="AG47" s="64">
        <v>12</v>
      </c>
      <c r="AH47" s="48">
        <v>27</v>
      </c>
      <c r="AI47" s="48">
        <v>32</v>
      </c>
      <c r="AJ47" s="105">
        <v>35</v>
      </c>
      <c r="AK47" s="105">
        <v>2</v>
      </c>
      <c r="AL47" s="105">
        <v>37</v>
      </c>
      <c r="AM47" s="142">
        <f t="shared" si="53"/>
        <v>1.37037037037037</v>
      </c>
      <c r="AN47" s="64">
        <f>AJ47*4+AK47*8</f>
        <v>156</v>
      </c>
      <c r="AO47" s="64"/>
      <c r="AP47" s="48">
        <v>16</v>
      </c>
      <c r="AQ47" s="48">
        <v>22</v>
      </c>
      <c r="AR47" s="105">
        <v>2</v>
      </c>
      <c r="AS47" s="106">
        <f t="shared" si="57"/>
        <v>3</v>
      </c>
      <c r="AT47" s="48">
        <v>5</v>
      </c>
      <c r="AU47" s="48">
        <v>9</v>
      </c>
      <c r="AV47" s="105">
        <v>3</v>
      </c>
      <c r="AW47" s="106">
        <f t="shared" si="54"/>
        <v>7.5</v>
      </c>
      <c r="AX47" s="48">
        <v>3</v>
      </c>
      <c r="AY47" s="48">
        <v>5</v>
      </c>
      <c r="AZ47" s="105">
        <v>8</v>
      </c>
      <c r="BA47" s="106">
        <f t="shared" si="58"/>
        <v>32</v>
      </c>
      <c r="BB47" s="48">
        <v>2</v>
      </c>
      <c r="BC47" s="48">
        <v>4</v>
      </c>
      <c r="BD47" s="105">
        <v>2</v>
      </c>
      <c r="BE47" s="206">
        <v>3</v>
      </c>
      <c r="BF47" s="48">
        <v>6</v>
      </c>
      <c r="BG47" s="48">
        <v>9</v>
      </c>
      <c r="BH47" s="48">
        <v>2</v>
      </c>
      <c r="BI47" s="207">
        <v>2</v>
      </c>
      <c r="BJ47" s="64">
        <v>168.64</v>
      </c>
      <c r="BK47" s="65">
        <v>11.8</v>
      </c>
      <c r="BL47" s="64">
        <v>10</v>
      </c>
      <c r="BM47" s="64">
        <v>2.0499999999999998</v>
      </c>
      <c r="BN47" s="64">
        <v>161.87</v>
      </c>
      <c r="BO47" s="92">
        <f t="shared" si="41"/>
        <v>0.20499999999999999</v>
      </c>
      <c r="BP47" s="64">
        <v>8.1</v>
      </c>
      <c r="BQ47" s="64">
        <v>23.9</v>
      </c>
      <c r="BR47" s="48">
        <v>772</v>
      </c>
      <c r="BS47" s="49">
        <v>926</v>
      </c>
      <c r="BT47" s="65">
        <v>941.11</v>
      </c>
      <c r="BU47" s="65">
        <v>75.3</v>
      </c>
      <c r="BV47" s="64">
        <v>1427</v>
      </c>
      <c r="BW47" s="64">
        <v>1665</v>
      </c>
      <c r="BX47" s="64">
        <v>583.20000000000005</v>
      </c>
      <c r="BY47" s="98">
        <v>0.408689558514366</v>
      </c>
      <c r="BZ47" s="64">
        <v>0</v>
      </c>
      <c r="CA47" s="48">
        <v>2689</v>
      </c>
      <c r="CB47" s="49">
        <v>3586</v>
      </c>
      <c r="CC47" s="30">
        <v>4299.54</v>
      </c>
      <c r="CD47" s="31">
        <f t="shared" si="29"/>
        <v>1.5989364075864601</v>
      </c>
      <c r="CE47" s="32">
        <v>730.9</v>
      </c>
      <c r="CF47" s="62"/>
      <c r="CG47" s="62"/>
      <c r="CH47" s="63">
        <f t="shared" si="42"/>
        <v>1453.1</v>
      </c>
      <c r="CI47" s="62">
        <f t="shared" si="55"/>
        <v>75.900000000000006</v>
      </c>
      <c r="CJ47" s="64"/>
      <c r="CK47" s="65">
        <f t="shared" si="43"/>
        <v>1453.1</v>
      </c>
      <c r="CL47" s="64">
        <f t="shared" si="44"/>
        <v>1453.1</v>
      </c>
    </row>
    <row r="48" spans="1:90">
      <c r="A48" s="41">
        <v>574</v>
      </c>
      <c r="B48" s="27" t="s">
        <v>331</v>
      </c>
      <c r="C48" s="27" t="s">
        <v>321</v>
      </c>
      <c r="D48" s="48">
        <v>3</v>
      </c>
      <c r="E48" s="48">
        <v>4</v>
      </c>
      <c r="F48" s="181"/>
      <c r="G48" s="179">
        <f t="shared" si="39"/>
        <v>0</v>
      </c>
      <c r="H48" s="182">
        <f t="shared" si="52"/>
        <v>0</v>
      </c>
      <c r="I48" s="182">
        <f t="shared" si="56"/>
        <v>30</v>
      </c>
      <c r="J48" s="48">
        <v>4</v>
      </c>
      <c r="K48" s="48">
        <v>6</v>
      </c>
      <c r="L48" s="105">
        <v>0</v>
      </c>
      <c r="M48" s="193">
        <f t="shared" si="21"/>
        <v>0</v>
      </c>
      <c r="N48" s="168">
        <v>0</v>
      </c>
      <c r="O48" s="168">
        <v>12</v>
      </c>
      <c r="P48" s="169">
        <v>320</v>
      </c>
      <c r="Q48" s="201">
        <v>384</v>
      </c>
      <c r="R48" s="202">
        <v>87</v>
      </c>
      <c r="S48" s="171">
        <f t="shared" si="22"/>
        <v>0.27187499999999998</v>
      </c>
      <c r="T48" s="138">
        <v>0</v>
      </c>
      <c r="U48" s="119">
        <v>1</v>
      </c>
      <c r="V48" s="121">
        <v>2</v>
      </c>
      <c r="W48" s="121">
        <v>0</v>
      </c>
      <c r="X48" s="124">
        <f t="shared" si="24"/>
        <v>0</v>
      </c>
      <c r="Y48" s="123">
        <v>0</v>
      </c>
      <c r="Z48" s="128">
        <v>5</v>
      </c>
      <c r="AA48" s="48">
        <v>3</v>
      </c>
      <c r="AB48" s="48">
        <v>4</v>
      </c>
      <c r="AC48" s="64">
        <v>1</v>
      </c>
      <c r="AD48" s="64">
        <v>125</v>
      </c>
      <c r="AE48" s="92">
        <f t="shared" si="40"/>
        <v>0.33333333333333298</v>
      </c>
      <c r="AF48" s="64">
        <f t="shared" si="59"/>
        <v>12.5</v>
      </c>
      <c r="AG48" s="64">
        <v>12</v>
      </c>
      <c r="AH48" s="48">
        <v>15</v>
      </c>
      <c r="AI48" s="48">
        <v>18</v>
      </c>
      <c r="AJ48" s="105">
        <v>2</v>
      </c>
      <c r="AK48" s="105">
        <v>1</v>
      </c>
      <c r="AL48" s="105">
        <v>3</v>
      </c>
      <c r="AM48" s="142">
        <f t="shared" si="53"/>
        <v>0.2</v>
      </c>
      <c r="AN48" s="64">
        <f t="shared" ref="AN48:AN53" si="60">AJ48*3+AK48*6</f>
        <v>12</v>
      </c>
      <c r="AO48" s="64">
        <f>(AH48-AL48)*2.5</f>
        <v>30</v>
      </c>
      <c r="AP48" s="48">
        <v>9</v>
      </c>
      <c r="AQ48" s="48">
        <v>12</v>
      </c>
      <c r="AR48" s="105">
        <v>5</v>
      </c>
      <c r="AS48" s="106">
        <f t="shared" si="57"/>
        <v>7.5</v>
      </c>
      <c r="AT48" s="48">
        <v>3</v>
      </c>
      <c r="AU48" s="48">
        <v>5</v>
      </c>
      <c r="AV48" s="105">
        <v>0</v>
      </c>
      <c r="AW48" s="106">
        <f t="shared" si="54"/>
        <v>0</v>
      </c>
      <c r="AX48" s="48">
        <v>2</v>
      </c>
      <c r="AY48" s="48">
        <v>3</v>
      </c>
      <c r="AZ48" s="105">
        <v>3</v>
      </c>
      <c r="BA48" s="106">
        <f t="shared" si="58"/>
        <v>12</v>
      </c>
      <c r="BB48" s="48">
        <v>1</v>
      </c>
      <c r="BC48" s="48">
        <v>2</v>
      </c>
      <c r="BD48" s="105">
        <v>0</v>
      </c>
      <c r="BE48" s="206">
        <v>0</v>
      </c>
      <c r="BF48" s="48">
        <v>3</v>
      </c>
      <c r="BG48" s="48">
        <v>5</v>
      </c>
      <c r="BH48" s="48">
        <v>0</v>
      </c>
      <c r="BI48" s="207">
        <v>0</v>
      </c>
      <c r="BJ48" s="64">
        <v>128</v>
      </c>
      <c r="BK48" s="65">
        <v>9</v>
      </c>
      <c r="BL48" s="64"/>
      <c r="BM48" s="64"/>
      <c r="BN48" s="64"/>
      <c r="BO48" s="92"/>
      <c r="BP48" s="64">
        <v>0</v>
      </c>
      <c r="BQ48" s="64">
        <v>0</v>
      </c>
      <c r="BR48" s="48">
        <v>435</v>
      </c>
      <c r="BS48" s="49">
        <v>522</v>
      </c>
      <c r="BT48" s="65">
        <v>67</v>
      </c>
      <c r="BU48" s="65">
        <v>3.4</v>
      </c>
      <c r="BV48" s="64">
        <v>804</v>
      </c>
      <c r="BW48" s="64">
        <v>938</v>
      </c>
      <c r="BX48" s="64">
        <v>45</v>
      </c>
      <c r="BY48" s="98">
        <v>5.5970149253731297E-2</v>
      </c>
      <c r="BZ48" s="64">
        <v>0</v>
      </c>
      <c r="CA48" s="48">
        <v>1515</v>
      </c>
      <c r="CB48" s="49">
        <v>2020</v>
      </c>
      <c r="CC48" s="30">
        <v>968.2</v>
      </c>
      <c r="CD48" s="31">
        <f t="shared" si="29"/>
        <v>0.63907590759075905</v>
      </c>
      <c r="CE48" s="32">
        <v>145.19999999999999</v>
      </c>
      <c r="CF48" s="62"/>
      <c r="CG48" s="62"/>
      <c r="CH48" s="63">
        <f t="shared" si="42"/>
        <v>201.6</v>
      </c>
      <c r="CI48" s="62">
        <f t="shared" si="55"/>
        <v>89</v>
      </c>
      <c r="CJ48" s="64"/>
      <c r="CK48" s="65">
        <f t="shared" si="43"/>
        <v>201.6</v>
      </c>
      <c r="CL48" s="64">
        <f t="shared" si="44"/>
        <v>201.6</v>
      </c>
    </row>
    <row r="49" spans="1:90">
      <c r="A49" s="41">
        <v>737</v>
      </c>
      <c r="B49" s="27" t="s">
        <v>332</v>
      </c>
      <c r="C49" s="27" t="s">
        <v>321</v>
      </c>
      <c r="D49" s="48">
        <v>7</v>
      </c>
      <c r="E49" s="48">
        <v>10</v>
      </c>
      <c r="F49" s="181"/>
      <c r="G49" s="179">
        <f t="shared" si="39"/>
        <v>0</v>
      </c>
      <c r="H49" s="182">
        <f t="shared" si="52"/>
        <v>0</v>
      </c>
      <c r="I49" s="182">
        <f t="shared" si="56"/>
        <v>70</v>
      </c>
      <c r="J49" s="48">
        <v>11</v>
      </c>
      <c r="K49" s="48">
        <v>14</v>
      </c>
      <c r="L49" s="105">
        <v>2</v>
      </c>
      <c r="M49" s="193">
        <f t="shared" si="21"/>
        <v>0.18181818181818199</v>
      </c>
      <c r="N49" s="168">
        <v>10</v>
      </c>
      <c r="O49" s="168">
        <v>27</v>
      </c>
      <c r="P49" s="169">
        <v>682</v>
      </c>
      <c r="Q49" s="201">
        <v>818</v>
      </c>
      <c r="R49" s="202">
        <v>495.93</v>
      </c>
      <c r="S49" s="171">
        <f t="shared" si="22"/>
        <v>0.72717008797653904</v>
      </c>
      <c r="T49" s="138">
        <v>69.5</v>
      </c>
      <c r="U49" s="119">
        <v>2</v>
      </c>
      <c r="V49" s="121">
        <v>3</v>
      </c>
      <c r="W49" s="121">
        <v>0</v>
      </c>
      <c r="X49" s="124">
        <f t="shared" si="24"/>
        <v>0</v>
      </c>
      <c r="Y49" s="123">
        <v>0</v>
      </c>
      <c r="Z49" s="128">
        <v>10</v>
      </c>
      <c r="AA49" s="48">
        <v>7</v>
      </c>
      <c r="AB49" s="48">
        <v>10</v>
      </c>
      <c r="AC49" s="64">
        <v>7</v>
      </c>
      <c r="AD49" s="64">
        <v>905</v>
      </c>
      <c r="AE49" s="92">
        <f t="shared" si="40"/>
        <v>1</v>
      </c>
      <c r="AF49" s="64">
        <f t="shared" si="59"/>
        <v>90.5</v>
      </c>
      <c r="AG49" s="64"/>
      <c r="AH49" s="48">
        <v>39</v>
      </c>
      <c r="AI49" s="48">
        <v>47</v>
      </c>
      <c r="AJ49" s="105">
        <v>25</v>
      </c>
      <c r="AK49" s="105">
        <v>5</v>
      </c>
      <c r="AL49" s="105">
        <v>30</v>
      </c>
      <c r="AM49" s="142">
        <f t="shared" si="53"/>
        <v>0.76923076923076905</v>
      </c>
      <c r="AN49" s="64">
        <f t="shared" si="60"/>
        <v>105</v>
      </c>
      <c r="AO49" s="64"/>
      <c r="AP49" s="48">
        <v>24</v>
      </c>
      <c r="AQ49" s="48">
        <v>32</v>
      </c>
      <c r="AR49" s="105">
        <v>5</v>
      </c>
      <c r="AS49" s="106">
        <f t="shared" si="57"/>
        <v>7.5</v>
      </c>
      <c r="AT49" s="48">
        <v>8</v>
      </c>
      <c r="AU49" s="48">
        <v>13</v>
      </c>
      <c r="AV49" s="105">
        <v>3</v>
      </c>
      <c r="AW49" s="106">
        <f t="shared" si="54"/>
        <v>7.5</v>
      </c>
      <c r="AX49" s="48">
        <v>4</v>
      </c>
      <c r="AY49" s="48">
        <v>7</v>
      </c>
      <c r="AZ49" s="105">
        <v>9</v>
      </c>
      <c r="BA49" s="106">
        <f t="shared" si="58"/>
        <v>36</v>
      </c>
      <c r="BB49" s="48">
        <v>3</v>
      </c>
      <c r="BC49" s="48">
        <v>5</v>
      </c>
      <c r="BD49" s="105">
        <v>1</v>
      </c>
      <c r="BE49" s="206">
        <v>1.5</v>
      </c>
      <c r="BF49" s="48">
        <v>8</v>
      </c>
      <c r="BG49" s="48">
        <v>13</v>
      </c>
      <c r="BH49" s="48">
        <v>0</v>
      </c>
      <c r="BI49" s="207">
        <v>0</v>
      </c>
      <c r="BJ49" s="64">
        <v>172.48</v>
      </c>
      <c r="BK49" s="65">
        <v>12.1</v>
      </c>
      <c r="BL49" s="64">
        <v>11</v>
      </c>
      <c r="BM49" s="64">
        <v>16.850000000000001</v>
      </c>
      <c r="BN49" s="64">
        <v>1412.04</v>
      </c>
      <c r="BO49" s="92">
        <f t="shared" si="41"/>
        <v>1.53181818181818</v>
      </c>
      <c r="BP49" s="64">
        <v>169.4</v>
      </c>
      <c r="BQ49" s="64">
        <v>0</v>
      </c>
      <c r="BR49" s="48">
        <v>1129</v>
      </c>
      <c r="BS49" s="49">
        <v>1355</v>
      </c>
      <c r="BT49" s="65">
        <v>844.54</v>
      </c>
      <c r="BU49" s="65">
        <v>42.2</v>
      </c>
      <c r="BV49" s="64">
        <v>2089</v>
      </c>
      <c r="BW49" s="64">
        <v>2437</v>
      </c>
      <c r="BX49" s="64">
        <v>887</v>
      </c>
      <c r="BY49" s="98">
        <v>0.424605074198181</v>
      </c>
      <c r="BZ49" s="64">
        <v>0</v>
      </c>
      <c r="CA49" s="48">
        <v>3935</v>
      </c>
      <c r="CB49" s="49">
        <v>5248</v>
      </c>
      <c r="CC49" s="30">
        <v>3151</v>
      </c>
      <c r="CD49" s="31">
        <f t="shared" si="29"/>
        <v>0.80076238881829698</v>
      </c>
      <c r="CE49" s="32">
        <v>472.7</v>
      </c>
      <c r="CF49" s="62"/>
      <c r="CG49" s="62"/>
      <c r="CH49" s="63">
        <f t="shared" si="42"/>
        <v>1023.9</v>
      </c>
      <c r="CI49" s="62">
        <f t="shared" si="55"/>
        <v>107</v>
      </c>
      <c r="CJ49" s="64"/>
      <c r="CK49" s="65">
        <f t="shared" si="43"/>
        <v>1023.9</v>
      </c>
      <c r="CL49" s="64">
        <f t="shared" si="44"/>
        <v>1023.9</v>
      </c>
    </row>
    <row r="50" spans="1:90">
      <c r="A50" s="41">
        <v>588</v>
      </c>
      <c r="B50" s="27" t="s">
        <v>333</v>
      </c>
      <c r="C50" s="27" t="s">
        <v>321</v>
      </c>
      <c r="D50" s="48">
        <v>5</v>
      </c>
      <c r="E50" s="48">
        <v>8</v>
      </c>
      <c r="F50" s="181">
        <v>9</v>
      </c>
      <c r="G50" s="179">
        <f t="shared" si="39"/>
        <v>1.8</v>
      </c>
      <c r="H50" s="165">
        <f>F50*72</f>
        <v>648</v>
      </c>
      <c r="I50" s="165"/>
      <c r="J50" s="48">
        <v>8</v>
      </c>
      <c r="K50" s="48">
        <v>11</v>
      </c>
      <c r="L50" s="105">
        <v>17</v>
      </c>
      <c r="M50" s="193">
        <f t="shared" si="21"/>
        <v>2.125</v>
      </c>
      <c r="N50" s="168">
        <v>119</v>
      </c>
      <c r="O50" s="168"/>
      <c r="P50" s="169">
        <v>551</v>
      </c>
      <c r="Q50" s="201">
        <v>662</v>
      </c>
      <c r="R50" s="202">
        <v>534.6</v>
      </c>
      <c r="S50" s="171">
        <f t="shared" si="22"/>
        <v>0.97023593466424696</v>
      </c>
      <c r="T50" s="138">
        <v>73.5</v>
      </c>
      <c r="U50" s="119">
        <v>2</v>
      </c>
      <c r="V50" s="121">
        <v>3</v>
      </c>
      <c r="W50" s="121">
        <v>2</v>
      </c>
      <c r="X50" s="124">
        <f t="shared" si="24"/>
        <v>1</v>
      </c>
      <c r="Y50" s="123">
        <v>30</v>
      </c>
      <c r="Z50" s="128"/>
      <c r="AA50" s="137">
        <v>5</v>
      </c>
      <c r="AB50" s="138">
        <v>7</v>
      </c>
      <c r="AC50" s="64">
        <v>1</v>
      </c>
      <c r="AD50" s="64">
        <v>125</v>
      </c>
      <c r="AE50" s="92">
        <f t="shared" si="40"/>
        <v>0.2</v>
      </c>
      <c r="AF50" s="64">
        <f t="shared" si="59"/>
        <v>12.5</v>
      </c>
      <c r="AG50" s="64">
        <v>24</v>
      </c>
      <c r="AH50" s="48">
        <v>29</v>
      </c>
      <c r="AI50" s="48">
        <v>34</v>
      </c>
      <c r="AJ50" s="105">
        <v>31</v>
      </c>
      <c r="AK50" s="105">
        <v>6</v>
      </c>
      <c r="AL50" s="105">
        <v>37</v>
      </c>
      <c r="AM50" s="142">
        <f t="shared" si="53"/>
        <v>1.27586206896552</v>
      </c>
      <c r="AN50" s="64">
        <f>AJ50*4+AK50*8</f>
        <v>172</v>
      </c>
      <c r="AO50" s="64"/>
      <c r="AP50" s="107">
        <v>18</v>
      </c>
      <c r="AQ50" s="107">
        <v>24</v>
      </c>
      <c r="AR50" s="105">
        <v>18</v>
      </c>
      <c r="AS50" s="106">
        <f t="shared" si="57"/>
        <v>27</v>
      </c>
      <c r="AT50" s="107">
        <v>6</v>
      </c>
      <c r="AU50" s="107">
        <v>9</v>
      </c>
      <c r="AV50" s="105">
        <v>0</v>
      </c>
      <c r="AW50" s="106">
        <f t="shared" si="54"/>
        <v>0</v>
      </c>
      <c r="AX50" s="107">
        <v>3</v>
      </c>
      <c r="AY50" s="107">
        <v>5</v>
      </c>
      <c r="AZ50" s="105">
        <v>2</v>
      </c>
      <c r="BA50" s="106">
        <v>4</v>
      </c>
      <c r="BB50" s="107">
        <v>2</v>
      </c>
      <c r="BC50" s="107">
        <v>4</v>
      </c>
      <c r="BD50" s="105">
        <v>2</v>
      </c>
      <c r="BE50" s="206">
        <v>3</v>
      </c>
      <c r="BF50" s="107">
        <v>6</v>
      </c>
      <c r="BG50" s="107">
        <v>9</v>
      </c>
      <c r="BH50" s="48">
        <v>0</v>
      </c>
      <c r="BI50" s="207">
        <v>0</v>
      </c>
      <c r="BJ50" s="64">
        <v>228.48</v>
      </c>
      <c r="BK50" s="65">
        <v>16</v>
      </c>
      <c r="BL50" s="64">
        <v>6</v>
      </c>
      <c r="BM50" s="64">
        <v>7.95</v>
      </c>
      <c r="BN50" s="64">
        <v>796.49</v>
      </c>
      <c r="BO50" s="92">
        <f t="shared" si="41"/>
        <v>1.325</v>
      </c>
      <c r="BP50" s="64">
        <v>95.6</v>
      </c>
      <c r="BQ50" s="64">
        <v>0</v>
      </c>
      <c r="BR50" s="48">
        <v>831</v>
      </c>
      <c r="BS50" s="49">
        <v>997</v>
      </c>
      <c r="BT50" s="65">
        <v>871.35</v>
      </c>
      <c r="BU50" s="65">
        <v>43.6</v>
      </c>
      <c r="BV50" s="64">
        <v>1536</v>
      </c>
      <c r="BW50" s="64">
        <v>1792</v>
      </c>
      <c r="BX50" s="64">
        <v>1071</v>
      </c>
      <c r="BY50" s="98">
        <v>0.697265625</v>
      </c>
      <c r="BZ50" s="64">
        <v>160.69999999999999</v>
      </c>
      <c r="CA50" s="48">
        <v>2894</v>
      </c>
      <c r="CB50" s="49">
        <v>3859</v>
      </c>
      <c r="CC50" s="30">
        <v>1842.43</v>
      </c>
      <c r="CD50" s="31">
        <f t="shared" si="29"/>
        <v>0.63663787145818895</v>
      </c>
      <c r="CE50" s="32">
        <v>276.39999999999998</v>
      </c>
      <c r="CF50" s="62"/>
      <c r="CG50" s="62"/>
      <c r="CH50" s="63">
        <f t="shared" si="42"/>
        <v>1681.3</v>
      </c>
      <c r="CI50" s="62">
        <f t="shared" si="55"/>
        <v>24</v>
      </c>
      <c r="CJ50" s="64"/>
      <c r="CK50" s="65">
        <f t="shared" si="43"/>
        <v>1681.3</v>
      </c>
      <c r="CL50" s="64">
        <f t="shared" si="44"/>
        <v>1681.3</v>
      </c>
    </row>
    <row r="51" spans="1:90">
      <c r="A51" s="41">
        <v>399</v>
      </c>
      <c r="B51" s="27" t="s">
        <v>334</v>
      </c>
      <c r="C51" s="27" t="s">
        <v>321</v>
      </c>
      <c r="D51" s="48">
        <v>5</v>
      </c>
      <c r="E51" s="48">
        <v>8</v>
      </c>
      <c r="F51" s="181">
        <v>1</v>
      </c>
      <c r="G51" s="179">
        <f t="shared" si="39"/>
        <v>0.2</v>
      </c>
      <c r="H51" s="182">
        <f>F51*60</f>
        <v>60</v>
      </c>
      <c r="I51" s="182">
        <f t="shared" ref="I51:I60" si="61">(D51-F51)*10</f>
        <v>40</v>
      </c>
      <c r="J51" s="48">
        <v>9</v>
      </c>
      <c r="K51" s="48">
        <v>11</v>
      </c>
      <c r="L51" s="105">
        <v>45</v>
      </c>
      <c r="M51" s="193">
        <f t="shared" si="21"/>
        <v>5</v>
      </c>
      <c r="N51" s="168">
        <v>315</v>
      </c>
      <c r="O51" s="168"/>
      <c r="P51" s="169">
        <v>549</v>
      </c>
      <c r="Q51" s="201">
        <v>659</v>
      </c>
      <c r="R51" s="202">
        <v>1016.49</v>
      </c>
      <c r="S51" s="171">
        <f t="shared" si="22"/>
        <v>1.8515300546448099</v>
      </c>
      <c r="T51" s="138">
        <v>175.5</v>
      </c>
      <c r="U51" s="119">
        <v>2</v>
      </c>
      <c r="V51" s="121">
        <v>3</v>
      </c>
      <c r="W51" s="121">
        <v>2</v>
      </c>
      <c r="X51" s="124">
        <f t="shared" si="24"/>
        <v>1</v>
      </c>
      <c r="Y51" s="123">
        <v>30</v>
      </c>
      <c r="Z51" s="128"/>
      <c r="AA51" s="48">
        <v>5</v>
      </c>
      <c r="AB51" s="48">
        <v>8</v>
      </c>
      <c r="AC51" s="64">
        <v>7</v>
      </c>
      <c r="AD51" s="64">
        <v>909.6</v>
      </c>
      <c r="AE51" s="92">
        <f t="shared" si="40"/>
        <v>1.4</v>
      </c>
      <c r="AF51" s="64">
        <f t="shared" si="59"/>
        <v>90.96</v>
      </c>
      <c r="AG51" s="64"/>
      <c r="AH51" s="48">
        <v>30</v>
      </c>
      <c r="AI51" s="48">
        <v>36</v>
      </c>
      <c r="AJ51" s="105">
        <v>65</v>
      </c>
      <c r="AK51" s="105">
        <v>1</v>
      </c>
      <c r="AL51" s="105">
        <v>66</v>
      </c>
      <c r="AM51" s="142">
        <f t="shared" si="53"/>
        <v>2.2000000000000002</v>
      </c>
      <c r="AN51" s="64">
        <f>AJ51*4+AK51*8</f>
        <v>268</v>
      </c>
      <c r="AO51" s="64"/>
      <c r="AP51" s="48">
        <v>19</v>
      </c>
      <c r="AQ51" s="48">
        <v>25</v>
      </c>
      <c r="AR51" s="105">
        <v>11</v>
      </c>
      <c r="AS51" s="106">
        <f t="shared" si="57"/>
        <v>16.5</v>
      </c>
      <c r="AT51" s="48">
        <v>6</v>
      </c>
      <c r="AU51" s="48">
        <v>10</v>
      </c>
      <c r="AV51" s="105">
        <v>1</v>
      </c>
      <c r="AW51" s="106">
        <f t="shared" si="54"/>
        <v>2.5</v>
      </c>
      <c r="AX51" s="48">
        <v>3</v>
      </c>
      <c r="AY51" s="48">
        <v>5</v>
      </c>
      <c r="AZ51" s="105">
        <v>10</v>
      </c>
      <c r="BA51" s="106">
        <f>AZ51*4</f>
        <v>40</v>
      </c>
      <c r="BB51" s="48">
        <v>2</v>
      </c>
      <c r="BC51" s="48">
        <v>4</v>
      </c>
      <c r="BD51" s="105">
        <v>4</v>
      </c>
      <c r="BE51" s="206">
        <v>10</v>
      </c>
      <c r="BF51" s="48">
        <v>7</v>
      </c>
      <c r="BG51" s="48">
        <v>10</v>
      </c>
      <c r="BH51" s="48">
        <v>0</v>
      </c>
      <c r="BI51" s="207">
        <v>0</v>
      </c>
      <c r="BJ51" s="64"/>
      <c r="BK51" s="65"/>
      <c r="BL51" s="64">
        <v>8</v>
      </c>
      <c r="BM51" s="64">
        <v>4</v>
      </c>
      <c r="BN51" s="64">
        <v>542</v>
      </c>
      <c r="BO51" s="92">
        <f t="shared" si="41"/>
        <v>0.5</v>
      </c>
      <c r="BP51" s="64">
        <v>27.1</v>
      </c>
      <c r="BQ51" s="64">
        <v>12</v>
      </c>
      <c r="BR51" s="48">
        <v>877</v>
      </c>
      <c r="BS51" s="49">
        <v>1053</v>
      </c>
      <c r="BT51" s="65">
        <v>640.1</v>
      </c>
      <c r="BU51" s="65">
        <v>32</v>
      </c>
      <c r="BV51" s="64">
        <v>1622</v>
      </c>
      <c r="BW51" s="64">
        <v>1893</v>
      </c>
      <c r="BX51" s="64">
        <v>360</v>
      </c>
      <c r="BY51" s="98">
        <v>0.22194821208384699</v>
      </c>
      <c r="BZ51" s="64">
        <v>0</v>
      </c>
      <c r="CA51" s="48">
        <v>3057</v>
      </c>
      <c r="CB51" s="49">
        <v>4076</v>
      </c>
      <c r="CC51" s="30">
        <v>2058.2399999999998</v>
      </c>
      <c r="CD51" s="31">
        <f t="shared" si="29"/>
        <v>0.67328753680078501</v>
      </c>
      <c r="CE51" s="32">
        <v>308.7</v>
      </c>
      <c r="CF51" s="62"/>
      <c r="CG51" s="62"/>
      <c r="CH51" s="63">
        <f t="shared" si="42"/>
        <v>1376.26</v>
      </c>
      <c r="CI51" s="62">
        <f t="shared" si="55"/>
        <v>52</v>
      </c>
      <c r="CJ51" s="64"/>
      <c r="CK51" s="65">
        <f t="shared" si="43"/>
        <v>1376.26</v>
      </c>
      <c r="CL51" s="64">
        <f t="shared" si="44"/>
        <v>1376.3</v>
      </c>
    </row>
    <row r="52" spans="1:90">
      <c r="A52" s="41">
        <v>389</v>
      </c>
      <c r="B52" s="27" t="s">
        <v>335</v>
      </c>
      <c r="C52" s="27" t="s">
        <v>321</v>
      </c>
      <c r="D52" s="48">
        <v>6</v>
      </c>
      <c r="E52" s="48">
        <v>8</v>
      </c>
      <c r="F52" s="181">
        <v>6</v>
      </c>
      <c r="G52" s="179">
        <f t="shared" si="39"/>
        <v>1</v>
      </c>
      <c r="H52" s="182">
        <f>F52*60</f>
        <v>360</v>
      </c>
      <c r="I52" s="182"/>
      <c r="J52" s="48">
        <v>9</v>
      </c>
      <c r="K52" s="48">
        <v>11</v>
      </c>
      <c r="L52" s="105">
        <v>17</v>
      </c>
      <c r="M52" s="193">
        <f t="shared" si="21"/>
        <v>1.8888888888888899</v>
      </c>
      <c r="N52" s="168">
        <v>119</v>
      </c>
      <c r="O52" s="168"/>
      <c r="P52" s="169">
        <v>740</v>
      </c>
      <c r="Q52" s="201">
        <v>888</v>
      </c>
      <c r="R52" s="202">
        <v>743.24</v>
      </c>
      <c r="S52" s="171">
        <f t="shared" si="22"/>
        <v>1.00437837837838</v>
      </c>
      <c r="T52" s="138">
        <v>104.5</v>
      </c>
      <c r="U52" s="119">
        <v>2</v>
      </c>
      <c r="V52" s="121">
        <v>3</v>
      </c>
      <c r="W52" s="121">
        <v>4</v>
      </c>
      <c r="X52" s="124">
        <f t="shared" si="24"/>
        <v>2</v>
      </c>
      <c r="Y52" s="123">
        <v>100</v>
      </c>
      <c r="Z52" s="128"/>
      <c r="AA52" s="48">
        <v>5</v>
      </c>
      <c r="AB52" s="48">
        <v>8</v>
      </c>
      <c r="AC52" s="64">
        <v>3</v>
      </c>
      <c r="AD52" s="64">
        <v>366.6</v>
      </c>
      <c r="AE52" s="92">
        <f t="shared" si="40"/>
        <v>0.6</v>
      </c>
      <c r="AF52" s="64">
        <f t="shared" si="59"/>
        <v>36.659999999999997</v>
      </c>
      <c r="AG52" s="64">
        <v>12</v>
      </c>
      <c r="AH52" s="48">
        <v>31</v>
      </c>
      <c r="AI52" s="48">
        <v>37</v>
      </c>
      <c r="AJ52" s="105">
        <v>32</v>
      </c>
      <c r="AK52" s="105">
        <v>8</v>
      </c>
      <c r="AL52" s="105">
        <v>40</v>
      </c>
      <c r="AM52" s="142">
        <f t="shared" si="53"/>
        <v>1.2903225806451599</v>
      </c>
      <c r="AN52" s="64">
        <f>AJ52*4+AK52*8</f>
        <v>192</v>
      </c>
      <c r="AO52" s="64"/>
      <c r="AP52" s="48">
        <v>19</v>
      </c>
      <c r="AQ52" s="48">
        <v>26</v>
      </c>
      <c r="AR52" s="105">
        <v>16</v>
      </c>
      <c r="AS52" s="106">
        <f t="shared" si="57"/>
        <v>24</v>
      </c>
      <c r="AT52" s="48">
        <v>6</v>
      </c>
      <c r="AU52" s="48">
        <v>10</v>
      </c>
      <c r="AV52" s="105">
        <v>4</v>
      </c>
      <c r="AW52" s="106">
        <f t="shared" si="54"/>
        <v>10</v>
      </c>
      <c r="AX52" s="48">
        <v>3</v>
      </c>
      <c r="AY52" s="48">
        <v>5</v>
      </c>
      <c r="AZ52" s="105">
        <v>8</v>
      </c>
      <c r="BA52" s="106">
        <f>AZ52*4</f>
        <v>32</v>
      </c>
      <c r="BB52" s="48">
        <v>2</v>
      </c>
      <c r="BC52" s="48">
        <v>4</v>
      </c>
      <c r="BD52" s="105">
        <v>3</v>
      </c>
      <c r="BE52" s="206">
        <v>4.5</v>
      </c>
      <c r="BF52" s="48">
        <v>7</v>
      </c>
      <c r="BG52" s="48">
        <v>10</v>
      </c>
      <c r="BH52" s="48">
        <v>3</v>
      </c>
      <c r="BI52" s="207">
        <v>3</v>
      </c>
      <c r="BJ52" s="64">
        <v>589.20000000000005</v>
      </c>
      <c r="BK52" s="65">
        <v>41.2</v>
      </c>
      <c r="BL52" s="64">
        <v>10</v>
      </c>
      <c r="BM52" s="64">
        <v>2.2000000000000002</v>
      </c>
      <c r="BN52" s="64">
        <v>146.1</v>
      </c>
      <c r="BO52" s="92">
        <f t="shared" si="41"/>
        <v>0.22</v>
      </c>
      <c r="BP52" s="64">
        <v>7.3</v>
      </c>
      <c r="BQ52" s="64">
        <v>23.4</v>
      </c>
      <c r="BR52" s="48">
        <v>897</v>
      </c>
      <c r="BS52" s="49">
        <v>1077</v>
      </c>
      <c r="BT52" s="65">
        <v>642.41999999999996</v>
      </c>
      <c r="BU52" s="65">
        <v>32.1</v>
      </c>
      <c r="BV52" s="64">
        <v>1659</v>
      </c>
      <c r="BW52" s="64">
        <v>1936</v>
      </c>
      <c r="BX52" s="64">
        <v>45</v>
      </c>
      <c r="BY52" s="98">
        <v>2.7124773960217001E-2</v>
      </c>
      <c r="BZ52" s="64">
        <v>0</v>
      </c>
      <c r="CA52" s="48">
        <v>3127</v>
      </c>
      <c r="CB52" s="49">
        <v>4170</v>
      </c>
      <c r="CC52" s="30">
        <v>3205.88</v>
      </c>
      <c r="CD52" s="31">
        <f t="shared" si="29"/>
        <v>1.02522545570835</v>
      </c>
      <c r="CE52" s="32">
        <v>480.9</v>
      </c>
      <c r="CF52" s="62"/>
      <c r="CG52" s="62"/>
      <c r="CH52" s="63">
        <f t="shared" si="42"/>
        <v>1547.16</v>
      </c>
      <c r="CI52" s="62">
        <f t="shared" si="55"/>
        <v>35.4</v>
      </c>
      <c r="CJ52" s="64"/>
      <c r="CK52" s="65">
        <f t="shared" si="43"/>
        <v>1547.16</v>
      </c>
      <c r="CL52" s="64">
        <f t="shared" si="44"/>
        <v>1547.2</v>
      </c>
    </row>
    <row r="53" spans="1:90">
      <c r="A53" s="41">
        <v>512</v>
      </c>
      <c r="B53" s="27" t="s">
        <v>336</v>
      </c>
      <c r="C53" s="27" t="s">
        <v>321</v>
      </c>
      <c r="D53" s="48">
        <v>9</v>
      </c>
      <c r="E53" s="48">
        <v>14</v>
      </c>
      <c r="F53" s="181">
        <v>2</v>
      </c>
      <c r="G53" s="179">
        <f t="shared" si="39"/>
        <v>0.22222222222222199</v>
      </c>
      <c r="H53" s="182">
        <f>F53*60</f>
        <v>120</v>
      </c>
      <c r="I53" s="182">
        <f t="shared" si="61"/>
        <v>70</v>
      </c>
      <c r="J53" s="48">
        <v>15</v>
      </c>
      <c r="K53" s="48">
        <v>19</v>
      </c>
      <c r="L53" s="105">
        <v>4</v>
      </c>
      <c r="M53" s="193">
        <f t="shared" si="21"/>
        <v>0.266666666666667</v>
      </c>
      <c r="N53" s="168">
        <v>20</v>
      </c>
      <c r="O53" s="168">
        <v>33</v>
      </c>
      <c r="P53" s="169">
        <v>846</v>
      </c>
      <c r="Q53" s="201">
        <v>1015</v>
      </c>
      <c r="R53" s="202">
        <v>446.46</v>
      </c>
      <c r="S53" s="171">
        <f t="shared" si="22"/>
        <v>0.52773049645390102</v>
      </c>
      <c r="T53" s="138">
        <v>60</v>
      </c>
      <c r="U53" s="119">
        <v>3</v>
      </c>
      <c r="V53" s="121">
        <v>4</v>
      </c>
      <c r="W53" s="121">
        <v>1</v>
      </c>
      <c r="X53" s="124">
        <f t="shared" si="24"/>
        <v>0.33333333333333298</v>
      </c>
      <c r="Y53" s="123">
        <v>15</v>
      </c>
      <c r="Z53" s="128">
        <v>10</v>
      </c>
      <c r="AA53" s="48">
        <v>9</v>
      </c>
      <c r="AB53" s="48">
        <v>13</v>
      </c>
      <c r="AC53" s="64">
        <v>6</v>
      </c>
      <c r="AD53" s="64">
        <v>753.25</v>
      </c>
      <c r="AE53" s="92">
        <f t="shared" si="40"/>
        <v>0.66666666666666696</v>
      </c>
      <c r="AF53" s="64">
        <f t="shared" si="59"/>
        <v>75.325000000000003</v>
      </c>
      <c r="AG53" s="64"/>
      <c r="AH53" s="48">
        <v>52</v>
      </c>
      <c r="AI53" s="48">
        <v>62</v>
      </c>
      <c r="AJ53" s="105">
        <v>42</v>
      </c>
      <c r="AK53" s="105">
        <v>4</v>
      </c>
      <c r="AL53" s="105">
        <v>46</v>
      </c>
      <c r="AM53" s="142">
        <f t="shared" si="53"/>
        <v>0.88461538461538503</v>
      </c>
      <c r="AN53" s="64">
        <f t="shared" si="60"/>
        <v>150</v>
      </c>
      <c r="AO53" s="64"/>
      <c r="AP53" s="107">
        <v>32</v>
      </c>
      <c r="AQ53" s="107">
        <v>43</v>
      </c>
      <c r="AR53" s="105">
        <v>11</v>
      </c>
      <c r="AS53" s="106">
        <f t="shared" si="57"/>
        <v>16.5</v>
      </c>
      <c r="AT53" s="107">
        <v>11</v>
      </c>
      <c r="AU53" s="107">
        <v>17</v>
      </c>
      <c r="AV53" s="105">
        <v>7</v>
      </c>
      <c r="AW53" s="106">
        <f t="shared" si="54"/>
        <v>17.5</v>
      </c>
      <c r="AX53" s="107">
        <v>6</v>
      </c>
      <c r="AY53" s="107">
        <v>9</v>
      </c>
      <c r="AZ53" s="105">
        <v>6</v>
      </c>
      <c r="BA53" s="106">
        <v>12</v>
      </c>
      <c r="BB53" s="107">
        <v>4</v>
      </c>
      <c r="BC53" s="107">
        <v>7</v>
      </c>
      <c r="BD53" s="105">
        <v>3</v>
      </c>
      <c r="BE53" s="206">
        <v>4.5</v>
      </c>
      <c r="BF53" s="107">
        <v>11</v>
      </c>
      <c r="BG53" s="107">
        <v>17</v>
      </c>
      <c r="BH53" s="48">
        <v>2</v>
      </c>
      <c r="BI53" s="207">
        <v>2</v>
      </c>
      <c r="BJ53" s="64">
        <v>352.8</v>
      </c>
      <c r="BK53" s="65">
        <v>24.7</v>
      </c>
      <c r="BL53" s="64">
        <v>12</v>
      </c>
      <c r="BM53" s="64">
        <v>12.75</v>
      </c>
      <c r="BN53" s="64">
        <v>1098</v>
      </c>
      <c r="BO53" s="92">
        <f t="shared" si="41"/>
        <v>1.0625</v>
      </c>
      <c r="BP53" s="64">
        <v>109.8</v>
      </c>
      <c r="BQ53" s="64">
        <v>0</v>
      </c>
      <c r="BR53" s="48">
        <v>1498</v>
      </c>
      <c r="BS53" s="49">
        <v>1798</v>
      </c>
      <c r="BT53" s="65">
        <v>811.52</v>
      </c>
      <c r="BU53" s="65">
        <v>40.6</v>
      </c>
      <c r="BV53" s="64">
        <v>2771</v>
      </c>
      <c r="BW53" s="64">
        <v>3233</v>
      </c>
      <c r="BX53" s="64">
        <v>722</v>
      </c>
      <c r="BY53" s="98">
        <v>0.26055575604474901</v>
      </c>
      <c r="BZ53" s="64">
        <v>0</v>
      </c>
      <c r="CA53" s="48">
        <v>5221</v>
      </c>
      <c r="CB53" s="49">
        <v>6963</v>
      </c>
      <c r="CC53" s="30">
        <v>5397.33</v>
      </c>
      <c r="CD53" s="31">
        <f t="shared" si="29"/>
        <v>1.0337732235204</v>
      </c>
      <c r="CE53" s="32">
        <v>809.6</v>
      </c>
      <c r="CF53" s="62"/>
      <c r="CG53" s="62"/>
      <c r="CH53" s="63">
        <f t="shared" si="42"/>
        <v>1477.5250000000001</v>
      </c>
      <c r="CI53" s="62">
        <f t="shared" si="55"/>
        <v>113</v>
      </c>
      <c r="CJ53" s="64"/>
      <c r="CK53" s="65">
        <f t="shared" si="43"/>
        <v>1477.5250000000001</v>
      </c>
      <c r="CL53" s="64">
        <f t="shared" si="44"/>
        <v>1477.5</v>
      </c>
    </row>
    <row r="54" spans="1:90">
      <c r="A54" s="41">
        <v>584</v>
      </c>
      <c r="B54" s="27" t="s">
        <v>337</v>
      </c>
      <c r="C54" s="27" t="s">
        <v>321</v>
      </c>
      <c r="D54" s="48">
        <v>6</v>
      </c>
      <c r="E54" s="48">
        <v>9</v>
      </c>
      <c r="F54" s="181">
        <v>8</v>
      </c>
      <c r="G54" s="179">
        <f t="shared" si="39"/>
        <v>1.3333333333333299</v>
      </c>
      <c r="H54" s="182">
        <f>F54*60</f>
        <v>480</v>
      </c>
      <c r="I54" s="182"/>
      <c r="J54" s="48">
        <v>9</v>
      </c>
      <c r="K54" s="48">
        <v>12</v>
      </c>
      <c r="L54" s="105">
        <v>20</v>
      </c>
      <c r="M54" s="193">
        <f t="shared" si="21"/>
        <v>2.2222222222222201</v>
      </c>
      <c r="N54" s="168">
        <v>140</v>
      </c>
      <c r="O54" s="168"/>
      <c r="P54" s="169">
        <v>751</v>
      </c>
      <c r="Q54" s="201">
        <v>901</v>
      </c>
      <c r="R54" s="202">
        <v>1683.5</v>
      </c>
      <c r="S54" s="171">
        <f t="shared" si="22"/>
        <v>2.2416777629826901</v>
      </c>
      <c r="T54" s="138">
        <v>305</v>
      </c>
      <c r="U54" s="119">
        <v>2</v>
      </c>
      <c r="V54" s="121">
        <v>3</v>
      </c>
      <c r="W54" s="121">
        <v>0</v>
      </c>
      <c r="X54" s="124">
        <f t="shared" si="24"/>
        <v>0</v>
      </c>
      <c r="Y54" s="123">
        <v>0</v>
      </c>
      <c r="Z54" s="128">
        <v>10</v>
      </c>
      <c r="AA54" s="48">
        <v>5</v>
      </c>
      <c r="AB54" s="48">
        <v>8</v>
      </c>
      <c r="AC54" s="64">
        <v>6</v>
      </c>
      <c r="AD54" s="64">
        <v>711.6</v>
      </c>
      <c r="AE54" s="92">
        <f t="shared" si="40"/>
        <v>1.2</v>
      </c>
      <c r="AF54" s="64">
        <f t="shared" si="59"/>
        <v>71.16</v>
      </c>
      <c r="AG54" s="64"/>
      <c r="AH54" s="48">
        <v>33</v>
      </c>
      <c r="AI54" s="48">
        <v>39</v>
      </c>
      <c r="AJ54" s="105">
        <v>50</v>
      </c>
      <c r="AK54" s="105">
        <v>7</v>
      </c>
      <c r="AL54" s="105">
        <v>57</v>
      </c>
      <c r="AM54" s="142">
        <f t="shared" si="53"/>
        <v>1.72727272727273</v>
      </c>
      <c r="AN54" s="64">
        <f>AJ54*4+AK54*8</f>
        <v>256</v>
      </c>
      <c r="AO54" s="64"/>
      <c r="AP54" s="48">
        <v>20</v>
      </c>
      <c r="AQ54" s="48">
        <v>27</v>
      </c>
      <c r="AR54" s="105">
        <v>11</v>
      </c>
      <c r="AS54" s="106">
        <f t="shared" si="57"/>
        <v>16.5</v>
      </c>
      <c r="AT54" s="48">
        <v>7</v>
      </c>
      <c r="AU54" s="48">
        <v>10</v>
      </c>
      <c r="AV54" s="105">
        <v>0</v>
      </c>
      <c r="AW54" s="106">
        <f t="shared" si="54"/>
        <v>0</v>
      </c>
      <c r="AX54" s="48">
        <v>3</v>
      </c>
      <c r="AY54" s="48">
        <v>6</v>
      </c>
      <c r="AZ54" s="105">
        <v>7</v>
      </c>
      <c r="BA54" s="106">
        <f>AZ54*4</f>
        <v>28</v>
      </c>
      <c r="BB54" s="48">
        <v>3</v>
      </c>
      <c r="BC54" s="48">
        <v>4</v>
      </c>
      <c r="BD54" s="105">
        <v>1</v>
      </c>
      <c r="BE54" s="206">
        <v>1.5</v>
      </c>
      <c r="BF54" s="48">
        <v>7</v>
      </c>
      <c r="BG54" s="48">
        <v>10</v>
      </c>
      <c r="BH54" s="48">
        <v>0</v>
      </c>
      <c r="BI54" s="207">
        <v>0</v>
      </c>
      <c r="BJ54" s="64">
        <v>205.92</v>
      </c>
      <c r="BK54" s="65">
        <v>14.4</v>
      </c>
      <c r="BL54" s="64">
        <v>11</v>
      </c>
      <c r="BM54" s="64">
        <v>3</v>
      </c>
      <c r="BN54" s="64">
        <v>298.3</v>
      </c>
      <c r="BO54" s="92">
        <f t="shared" si="41"/>
        <v>0.27272727272727298</v>
      </c>
      <c r="BP54" s="64">
        <v>14.9</v>
      </c>
      <c r="BQ54" s="64">
        <v>24</v>
      </c>
      <c r="BR54" s="48">
        <v>942</v>
      </c>
      <c r="BS54" s="49">
        <v>1130</v>
      </c>
      <c r="BT54" s="65">
        <v>628.16</v>
      </c>
      <c r="BU54" s="65">
        <v>31.4</v>
      </c>
      <c r="BV54" s="64">
        <v>1742</v>
      </c>
      <c r="BW54" s="64">
        <v>2032</v>
      </c>
      <c r="BX54" s="64">
        <v>585</v>
      </c>
      <c r="BY54" s="98">
        <v>0.33582089552238797</v>
      </c>
      <c r="BZ54" s="64">
        <v>0</v>
      </c>
      <c r="CA54" s="48">
        <v>3282</v>
      </c>
      <c r="CB54" s="49">
        <v>4376</v>
      </c>
      <c r="CC54" s="30">
        <v>2669.69</v>
      </c>
      <c r="CD54" s="31">
        <f t="shared" si="29"/>
        <v>0.81343388177940301</v>
      </c>
      <c r="CE54" s="32">
        <v>400.5</v>
      </c>
      <c r="CF54" s="62"/>
      <c r="CG54" s="62"/>
      <c r="CH54" s="63">
        <f t="shared" si="42"/>
        <v>1759.36</v>
      </c>
      <c r="CI54" s="62">
        <f t="shared" si="55"/>
        <v>34</v>
      </c>
      <c r="CJ54" s="64"/>
      <c r="CK54" s="65">
        <f t="shared" si="43"/>
        <v>1759.36</v>
      </c>
      <c r="CL54" s="64">
        <f t="shared" si="44"/>
        <v>1759.4</v>
      </c>
    </row>
    <row r="55" spans="1:90" s="5" customFormat="1">
      <c r="A55" s="34" t="s">
        <v>303</v>
      </c>
      <c r="B55" s="35"/>
      <c r="C55" s="36" t="s">
        <v>321</v>
      </c>
      <c r="D55" s="110">
        <f>SUM(D38:D54)</f>
        <v>146</v>
      </c>
      <c r="E55" s="34">
        <f>SUM(E38:E54)</f>
        <v>219</v>
      </c>
      <c r="F55" s="34">
        <f>SUM(F38:F54)</f>
        <v>66.47</v>
      </c>
      <c r="G55" s="183">
        <f t="shared" si="39"/>
        <v>0.45527397260274</v>
      </c>
      <c r="H55" s="34">
        <f>SUM(H38:H54)</f>
        <v>4096.2</v>
      </c>
      <c r="I55" s="34">
        <f t="shared" ref="I55:O55" si="62">SUM(I38:I54)</f>
        <v>825.3</v>
      </c>
      <c r="J55" s="34">
        <f t="shared" si="62"/>
        <v>230</v>
      </c>
      <c r="K55" s="34">
        <f t="shared" si="62"/>
        <v>300</v>
      </c>
      <c r="L55" s="34">
        <f t="shared" si="62"/>
        <v>278</v>
      </c>
      <c r="M55" s="194">
        <f t="shared" si="21"/>
        <v>1.2086956521739101</v>
      </c>
      <c r="N55" s="34">
        <f t="shared" si="62"/>
        <v>1794</v>
      </c>
      <c r="O55" s="34">
        <f t="shared" si="62"/>
        <v>210</v>
      </c>
      <c r="P55" s="34">
        <f t="shared" ref="P55:W55" si="63">SUM(P38:P54)</f>
        <v>19698</v>
      </c>
      <c r="Q55" s="34">
        <f t="shared" si="63"/>
        <v>23635</v>
      </c>
      <c r="R55" s="34">
        <f t="shared" si="63"/>
        <v>24651.81</v>
      </c>
      <c r="S55" s="173">
        <f t="shared" si="22"/>
        <v>1.25148796832166</v>
      </c>
      <c r="T55" s="34">
        <f t="shared" si="63"/>
        <v>4129.5</v>
      </c>
      <c r="U55" s="34">
        <f t="shared" si="63"/>
        <v>44</v>
      </c>
      <c r="V55" s="34">
        <f t="shared" si="63"/>
        <v>72</v>
      </c>
      <c r="W55" s="34">
        <f t="shared" si="63"/>
        <v>34</v>
      </c>
      <c r="X55" s="126">
        <f t="shared" si="24"/>
        <v>0.77272727272727304</v>
      </c>
      <c r="Y55" s="34">
        <f>SUM(Y38:Y54)</f>
        <v>650</v>
      </c>
      <c r="Z55" s="52">
        <f>SUM(Z38:Z54)</f>
        <v>80</v>
      </c>
      <c r="AA55" s="34">
        <f t="shared" ref="AA55:AL55" si="64">SUM(AA38:AA54)</f>
        <v>137</v>
      </c>
      <c r="AB55" s="34">
        <f t="shared" si="64"/>
        <v>206</v>
      </c>
      <c r="AC55" s="34">
        <f t="shared" si="64"/>
        <v>77</v>
      </c>
      <c r="AD55" s="34">
        <f t="shared" si="64"/>
        <v>9849.56</v>
      </c>
      <c r="AE55" s="93">
        <f t="shared" si="40"/>
        <v>0.56204379562043805</v>
      </c>
      <c r="AF55" s="34">
        <f t="shared" si="64"/>
        <v>984.95600000000002</v>
      </c>
      <c r="AG55" s="34">
        <f t="shared" si="64"/>
        <v>354</v>
      </c>
      <c r="AH55" s="34">
        <f t="shared" si="64"/>
        <v>818</v>
      </c>
      <c r="AI55" s="34">
        <f t="shared" si="64"/>
        <v>979</v>
      </c>
      <c r="AJ55" s="34">
        <f t="shared" si="64"/>
        <v>929</v>
      </c>
      <c r="AK55" s="34">
        <f t="shared" si="64"/>
        <v>89</v>
      </c>
      <c r="AL55" s="34">
        <f t="shared" si="64"/>
        <v>1018</v>
      </c>
      <c r="AM55" s="143">
        <f t="shared" si="53"/>
        <v>1.24449877750611</v>
      </c>
      <c r="AN55" s="34">
        <f>SUM(AN38:AN54)</f>
        <v>4251</v>
      </c>
      <c r="AO55" s="34">
        <f>SUM(AO38:AO54)</f>
        <v>140</v>
      </c>
      <c r="AP55" s="34">
        <f t="shared" ref="AP55:BF55" si="65">SUM(AP38:AP54)</f>
        <v>503</v>
      </c>
      <c r="AQ55" s="34">
        <f t="shared" si="65"/>
        <v>675</v>
      </c>
      <c r="AR55" s="34">
        <f t="shared" si="65"/>
        <v>182</v>
      </c>
      <c r="AS55" s="34">
        <f t="shared" si="65"/>
        <v>298</v>
      </c>
      <c r="AT55" s="34">
        <f t="shared" si="65"/>
        <v>168</v>
      </c>
      <c r="AU55" s="34">
        <f t="shared" si="65"/>
        <v>264</v>
      </c>
      <c r="AV55" s="34">
        <f t="shared" si="65"/>
        <v>43</v>
      </c>
      <c r="AW55" s="34">
        <f t="shared" si="65"/>
        <v>107.5</v>
      </c>
      <c r="AX55" s="34">
        <f t="shared" si="65"/>
        <v>87</v>
      </c>
      <c r="AY55" s="34">
        <f t="shared" si="65"/>
        <v>142</v>
      </c>
      <c r="AZ55" s="34">
        <f t="shared" si="65"/>
        <v>120</v>
      </c>
      <c r="BA55" s="34">
        <f t="shared" si="65"/>
        <v>352</v>
      </c>
      <c r="BB55" s="34">
        <f t="shared" si="65"/>
        <v>62</v>
      </c>
      <c r="BC55" s="34">
        <f t="shared" si="65"/>
        <v>112</v>
      </c>
      <c r="BD55" s="34">
        <f t="shared" si="65"/>
        <v>64</v>
      </c>
      <c r="BE55" s="52">
        <f t="shared" si="65"/>
        <v>120</v>
      </c>
      <c r="BF55" s="34">
        <f t="shared" si="65"/>
        <v>175</v>
      </c>
      <c r="BG55" s="34">
        <v>263</v>
      </c>
      <c r="BH55" s="34">
        <f>SUM(BH38:BH54)</f>
        <v>42</v>
      </c>
      <c r="BI55" s="52">
        <f t="shared" ref="BI55:BN55" si="66">SUM(BI38:BI54)</f>
        <v>42</v>
      </c>
      <c r="BJ55" s="52">
        <f t="shared" si="66"/>
        <v>6943.3</v>
      </c>
      <c r="BK55" s="52">
        <f t="shared" si="66"/>
        <v>486</v>
      </c>
      <c r="BL55" s="34">
        <f t="shared" si="66"/>
        <v>226</v>
      </c>
      <c r="BM55" s="34">
        <f t="shared" si="66"/>
        <v>159.06</v>
      </c>
      <c r="BN55" s="34">
        <f t="shared" si="66"/>
        <v>15962.27</v>
      </c>
      <c r="BO55" s="93">
        <f t="shared" si="41"/>
        <v>0.70380530973451305</v>
      </c>
      <c r="BP55" s="34">
        <f t="shared" ref="BP55:BU55" si="67">SUM(BP38:BP54)</f>
        <v>1164.2</v>
      </c>
      <c r="BQ55" s="34">
        <f t="shared" si="67"/>
        <v>189.8</v>
      </c>
      <c r="BR55" s="34">
        <f t="shared" si="67"/>
        <v>23640</v>
      </c>
      <c r="BS55" s="34">
        <f t="shared" si="67"/>
        <v>28370</v>
      </c>
      <c r="BT55" s="34">
        <f t="shared" si="67"/>
        <v>20049.310000000001</v>
      </c>
      <c r="BU55" s="34">
        <f t="shared" si="67"/>
        <v>1196.3</v>
      </c>
      <c r="BV55" s="67">
        <v>43719</v>
      </c>
      <c r="BW55" s="67">
        <v>51005</v>
      </c>
      <c r="BX55" s="67">
        <v>20579.150000000001</v>
      </c>
      <c r="BY55" s="99">
        <v>0.47070000000000001</v>
      </c>
      <c r="BZ55" s="34">
        <f>SUM(BZ38:BZ54)</f>
        <v>2298.6</v>
      </c>
      <c r="CA55" s="34">
        <f>SUM(CA38:CA54)</f>
        <v>82376</v>
      </c>
      <c r="CB55" s="52">
        <f>SUM(CB38:CB54)</f>
        <v>109850</v>
      </c>
      <c r="CC55" s="38">
        <f>SUM(CC38:CC54)</f>
        <v>77468.13</v>
      </c>
      <c r="CD55" s="39">
        <f t="shared" si="29"/>
        <v>0.940421117801302</v>
      </c>
      <c r="CE55" s="46">
        <v>11804.7</v>
      </c>
      <c r="CF55" s="69">
        <f>SUM(CF38:CF54)</f>
        <v>7</v>
      </c>
      <c r="CG55" s="34">
        <f>SUM(CG38:CG54)</f>
        <v>26.25</v>
      </c>
      <c r="CH55" s="68">
        <f t="shared" si="42"/>
        <v>33801.205999999998</v>
      </c>
      <c r="CI55" s="35">
        <f>SUM(CI38:CI54)</f>
        <v>1799.1</v>
      </c>
      <c r="CJ55" s="35">
        <f>SUM(CJ38:CJ54)</f>
        <v>152.97499999999999</v>
      </c>
      <c r="CK55" s="35">
        <f>SUM(CK38:CK54)</f>
        <v>33648.231</v>
      </c>
      <c r="CL55" s="35">
        <f>SUM(CL38:CL54)</f>
        <v>33648.400000000001</v>
      </c>
    </row>
    <row r="56" spans="1:90">
      <c r="A56" s="17">
        <v>355</v>
      </c>
      <c r="B56" s="18" t="s">
        <v>338</v>
      </c>
      <c r="C56" s="18" t="s">
        <v>339</v>
      </c>
      <c r="D56" s="47">
        <v>20</v>
      </c>
      <c r="E56" s="47">
        <v>23</v>
      </c>
      <c r="F56" s="181">
        <v>12.2</v>
      </c>
      <c r="G56" s="179">
        <f t="shared" si="39"/>
        <v>0.61</v>
      </c>
      <c r="H56" s="182">
        <f t="shared" ref="H56:H70" si="68">F56*60</f>
        <v>732</v>
      </c>
      <c r="I56" s="182">
        <f t="shared" si="61"/>
        <v>78</v>
      </c>
      <c r="J56" s="196">
        <v>25</v>
      </c>
      <c r="K56" s="196">
        <v>34</v>
      </c>
      <c r="L56" s="140">
        <v>31</v>
      </c>
      <c r="M56" s="192">
        <f t="shared" si="21"/>
        <v>1.24</v>
      </c>
      <c r="N56" s="168">
        <v>155</v>
      </c>
      <c r="O56" s="168"/>
      <c r="P56" s="169">
        <v>3860</v>
      </c>
      <c r="Q56" s="201">
        <v>4631</v>
      </c>
      <c r="R56" s="202">
        <v>4813.62</v>
      </c>
      <c r="S56" s="171">
        <f t="shared" si="22"/>
        <v>1.2470518134715001</v>
      </c>
      <c r="T56" s="138">
        <v>851.5</v>
      </c>
      <c r="U56" s="127">
        <v>6</v>
      </c>
      <c r="V56" s="129">
        <v>8</v>
      </c>
      <c r="W56" s="121">
        <v>3</v>
      </c>
      <c r="X56" s="124">
        <f t="shared" si="24"/>
        <v>0.5</v>
      </c>
      <c r="Y56" s="123">
        <v>45</v>
      </c>
      <c r="Z56" s="128">
        <v>15</v>
      </c>
      <c r="AA56" s="41">
        <v>16</v>
      </c>
      <c r="AB56" s="53">
        <v>21</v>
      </c>
      <c r="AC56" s="64">
        <v>17</v>
      </c>
      <c r="AD56" s="64">
        <v>2095</v>
      </c>
      <c r="AE56" s="92">
        <f t="shared" si="40"/>
        <v>1.0625</v>
      </c>
      <c r="AF56" s="64">
        <f t="shared" si="59"/>
        <v>209.5</v>
      </c>
      <c r="AG56" s="64"/>
      <c r="AH56" s="40">
        <v>70</v>
      </c>
      <c r="AI56" s="40">
        <v>83</v>
      </c>
      <c r="AJ56" s="105">
        <v>46</v>
      </c>
      <c r="AK56" s="105">
        <v>14</v>
      </c>
      <c r="AL56" s="105">
        <v>60</v>
      </c>
      <c r="AM56" s="142">
        <f t="shared" ref="AM56:AM70" si="69">AL56/AH56</f>
        <v>0.85714285714285698</v>
      </c>
      <c r="AN56" s="64">
        <f>AJ56*3+AK56*6</f>
        <v>222</v>
      </c>
      <c r="AO56" s="64"/>
      <c r="AP56" s="41">
        <v>49</v>
      </c>
      <c r="AQ56" s="40">
        <v>61</v>
      </c>
      <c r="AR56" s="105">
        <v>48</v>
      </c>
      <c r="AS56" s="106">
        <f t="shared" ref="AS56:AS70" si="70">AR56*1.5</f>
        <v>72</v>
      </c>
      <c r="AT56" s="40">
        <v>19</v>
      </c>
      <c r="AU56" s="40">
        <v>24</v>
      </c>
      <c r="AV56" s="105">
        <v>11</v>
      </c>
      <c r="AW56" s="106">
        <f t="shared" ref="AW56:AW64" si="71">AV56*2.5</f>
        <v>27.5</v>
      </c>
      <c r="AX56" s="41">
        <v>12</v>
      </c>
      <c r="AY56" s="40">
        <v>15</v>
      </c>
      <c r="AZ56" s="105">
        <v>10</v>
      </c>
      <c r="BA56" s="106">
        <v>20</v>
      </c>
      <c r="BB56" s="41">
        <v>11</v>
      </c>
      <c r="BC56" s="41">
        <v>14</v>
      </c>
      <c r="BD56" s="105">
        <v>11</v>
      </c>
      <c r="BE56" s="206">
        <v>16.5</v>
      </c>
      <c r="BF56" s="40">
        <v>19</v>
      </c>
      <c r="BG56" s="40">
        <v>27</v>
      </c>
      <c r="BH56" s="48">
        <v>13</v>
      </c>
      <c r="BI56" s="207">
        <v>13</v>
      </c>
      <c r="BJ56" s="64">
        <v>1149.2</v>
      </c>
      <c r="BK56" s="65">
        <v>80.400000000000006</v>
      </c>
      <c r="BL56" s="64">
        <v>26</v>
      </c>
      <c r="BM56" s="64">
        <v>14.6</v>
      </c>
      <c r="BN56" s="64">
        <v>1605.1</v>
      </c>
      <c r="BO56" s="92">
        <f t="shared" si="41"/>
        <v>0.56153846153846099</v>
      </c>
      <c r="BP56" s="64">
        <v>80.3</v>
      </c>
      <c r="BQ56" s="64">
        <v>34.200000000000003</v>
      </c>
      <c r="BR56" s="40">
        <v>3300</v>
      </c>
      <c r="BS56" s="76">
        <v>3590</v>
      </c>
      <c r="BT56" s="65">
        <v>2393.46</v>
      </c>
      <c r="BU56" s="65">
        <v>119.7</v>
      </c>
      <c r="BV56" s="64">
        <v>5000</v>
      </c>
      <c r="BW56" s="64">
        <v>5544</v>
      </c>
      <c r="BX56" s="64">
        <v>2611.04</v>
      </c>
      <c r="BY56" s="98">
        <v>0.52220800000000001</v>
      </c>
      <c r="BZ56" s="64">
        <v>391.7</v>
      </c>
      <c r="CA56" s="53">
        <v>9495.5</v>
      </c>
      <c r="CB56" s="42">
        <v>11915</v>
      </c>
      <c r="CC56" s="30">
        <v>7510.08</v>
      </c>
      <c r="CD56" s="31">
        <f t="shared" si="29"/>
        <v>0.79090937812648099</v>
      </c>
      <c r="CE56" s="32">
        <v>1126.5</v>
      </c>
      <c r="CF56" s="62">
        <v>1</v>
      </c>
      <c r="CG56" s="62">
        <f>CF56*3.75</f>
        <v>3.75</v>
      </c>
      <c r="CH56" s="63">
        <f t="shared" si="42"/>
        <v>4166.3500000000004</v>
      </c>
      <c r="CI56" s="62">
        <f t="shared" si="55"/>
        <v>127.2</v>
      </c>
      <c r="CJ56" s="64">
        <v>300</v>
      </c>
      <c r="CK56" s="65">
        <f t="shared" si="43"/>
        <v>3866.35</v>
      </c>
      <c r="CL56" s="64">
        <f t="shared" si="44"/>
        <v>3866.4</v>
      </c>
    </row>
    <row r="57" spans="1:90">
      <c r="A57" s="25">
        <v>363</v>
      </c>
      <c r="B57" s="26" t="s">
        <v>340</v>
      </c>
      <c r="C57" s="26" t="s">
        <v>339</v>
      </c>
      <c r="D57" s="41">
        <v>10</v>
      </c>
      <c r="E57" s="41">
        <v>16</v>
      </c>
      <c r="F57" s="181">
        <v>3</v>
      </c>
      <c r="G57" s="179">
        <f t="shared" si="39"/>
        <v>0.3</v>
      </c>
      <c r="H57" s="182">
        <f t="shared" si="68"/>
        <v>180</v>
      </c>
      <c r="I57" s="182">
        <f t="shared" si="61"/>
        <v>70</v>
      </c>
      <c r="J57" s="53">
        <v>20</v>
      </c>
      <c r="K57" s="53">
        <v>26</v>
      </c>
      <c r="L57" s="105">
        <v>19</v>
      </c>
      <c r="M57" s="193">
        <f t="shared" si="21"/>
        <v>0.95</v>
      </c>
      <c r="N57" s="168">
        <v>95</v>
      </c>
      <c r="O57" s="168"/>
      <c r="P57" s="169">
        <v>1299</v>
      </c>
      <c r="Q57" s="201">
        <v>1559</v>
      </c>
      <c r="R57" s="202">
        <v>1179.26</v>
      </c>
      <c r="S57" s="171">
        <f t="shared" si="22"/>
        <v>0.907821401077752</v>
      </c>
      <c r="T57" s="138">
        <v>164</v>
      </c>
      <c r="U57" s="127">
        <v>3</v>
      </c>
      <c r="V57" s="129">
        <v>5</v>
      </c>
      <c r="W57" s="121">
        <v>0</v>
      </c>
      <c r="X57" s="124">
        <f t="shared" si="24"/>
        <v>0</v>
      </c>
      <c r="Y57" s="123">
        <v>0</v>
      </c>
      <c r="Z57" s="128">
        <v>15</v>
      </c>
      <c r="AA57" s="41">
        <v>11</v>
      </c>
      <c r="AB57" s="53">
        <v>15</v>
      </c>
      <c r="AC57" s="64">
        <v>9</v>
      </c>
      <c r="AD57" s="64">
        <v>1095</v>
      </c>
      <c r="AE57" s="92">
        <f t="shared" si="40"/>
        <v>0.81818181818181801</v>
      </c>
      <c r="AF57" s="64">
        <f t="shared" si="59"/>
        <v>109.5</v>
      </c>
      <c r="AG57" s="64"/>
      <c r="AH57" s="40">
        <v>58</v>
      </c>
      <c r="AI57" s="40">
        <v>69</v>
      </c>
      <c r="AJ57" s="105">
        <v>11</v>
      </c>
      <c r="AK57" s="105">
        <v>4</v>
      </c>
      <c r="AL57" s="105">
        <v>15</v>
      </c>
      <c r="AM57" s="142">
        <f t="shared" si="69"/>
        <v>0.25862068965517199</v>
      </c>
      <c r="AN57" s="64">
        <f>AJ57*3+AK57*6</f>
        <v>57</v>
      </c>
      <c r="AO57" s="64">
        <f>(AH57-AL57)*2.5</f>
        <v>107.5</v>
      </c>
      <c r="AP57" s="40">
        <v>34</v>
      </c>
      <c r="AQ57" s="40">
        <v>48</v>
      </c>
      <c r="AR57" s="105">
        <v>0</v>
      </c>
      <c r="AS57" s="106">
        <f t="shared" si="70"/>
        <v>0</v>
      </c>
      <c r="AT57" s="40">
        <v>12</v>
      </c>
      <c r="AU57" s="40">
        <v>20</v>
      </c>
      <c r="AV57" s="105">
        <v>2</v>
      </c>
      <c r="AW57" s="106">
        <f t="shared" si="71"/>
        <v>5</v>
      </c>
      <c r="AX57" s="41">
        <v>7</v>
      </c>
      <c r="AY57" s="40">
        <v>10</v>
      </c>
      <c r="AZ57" s="105">
        <v>2</v>
      </c>
      <c r="BA57" s="106">
        <v>4</v>
      </c>
      <c r="BB57" s="41">
        <v>3</v>
      </c>
      <c r="BC57" s="41">
        <v>7</v>
      </c>
      <c r="BD57" s="105">
        <v>2</v>
      </c>
      <c r="BE57" s="206">
        <v>3</v>
      </c>
      <c r="BF57" s="40">
        <v>13</v>
      </c>
      <c r="BG57" s="40">
        <v>20</v>
      </c>
      <c r="BH57" s="48">
        <v>2</v>
      </c>
      <c r="BI57" s="207">
        <v>2</v>
      </c>
      <c r="BJ57" s="64">
        <v>676.32</v>
      </c>
      <c r="BK57" s="65">
        <v>47.3</v>
      </c>
      <c r="BL57" s="64">
        <v>15</v>
      </c>
      <c r="BM57" s="64">
        <v>16.25</v>
      </c>
      <c r="BN57" s="64">
        <v>1358.71</v>
      </c>
      <c r="BO57" s="92">
        <f t="shared" si="41"/>
        <v>1.0833333333333299</v>
      </c>
      <c r="BP57" s="64">
        <v>135.9</v>
      </c>
      <c r="BQ57" s="64">
        <v>0</v>
      </c>
      <c r="BR57" s="40">
        <v>1680</v>
      </c>
      <c r="BS57" s="76">
        <v>1955</v>
      </c>
      <c r="BT57" s="65">
        <v>2322.85</v>
      </c>
      <c r="BU57" s="65">
        <v>185.8</v>
      </c>
      <c r="BV57" s="64">
        <v>3367</v>
      </c>
      <c r="BW57" s="64">
        <v>3870</v>
      </c>
      <c r="BX57" s="64">
        <v>1117.8599999999999</v>
      </c>
      <c r="BY57" s="98">
        <v>0.33200475200475199</v>
      </c>
      <c r="BZ57" s="64">
        <v>0</v>
      </c>
      <c r="CA57" s="53">
        <v>7276</v>
      </c>
      <c r="CB57" s="42">
        <v>8254</v>
      </c>
      <c r="CC57" s="30">
        <v>5756.27</v>
      </c>
      <c r="CD57" s="31">
        <f t="shared" si="29"/>
        <v>0.79113111599780095</v>
      </c>
      <c r="CE57" s="32">
        <v>863.4</v>
      </c>
      <c r="CF57" s="62"/>
      <c r="CG57" s="62"/>
      <c r="CH57" s="63">
        <f t="shared" ref="CH57:CH71" si="72">CG57+CE57+BZ57+BU57+BP57+BK57+BI57+BE57+BA57+AW57+AS57+AN57+AF57+Y57+T57+N57+H57</f>
        <v>1851.9</v>
      </c>
      <c r="CI57" s="62">
        <f t="shared" si="55"/>
        <v>192.5</v>
      </c>
      <c r="CJ57" s="64"/>
      <c r="CK57" s="65">
        <f t="shared" si="43"/>
        <v>1851.9</v>
      </c>
      <c r="CL57" s="64">
        <f t="shared" si="44"/>
        <v>1851.9</v>
      </c>
    </row>
    <row r="58" spans="1:90">
      <c r="A58" s="25">
        <v>373</v>
      </c>
      <c r="B58" s="26" t="s">
        <v>341</v>
      </c>
      <c r="C58" s="26" t="s">
        <v>339</v>
      </c>
      <c r="D58" s="41">
        <v>10</v>
      </c>
      <c r="E58" s="41">
        <v>14</v>
      </c>
      <c r="F58" s="181">
        <v>2</v>
      </c>
      <c r="G58" s="179">
        <f t="shared" si="39"/>
        <v>0.2</v>
      </c>
      <c r="H58" s="182">
        <f t="shared" si="68"/>
        <v>120</v>
      </c>
      <c r="I58" s="182">
        <f t="shared" si="61"/>
        <v>80</v>
      </c>
      <c r="J58" s="53">
        <v>18</v>
      </c>
      <c r="K58" s="53">
        <v>24</v>
      </c>
      <c r="L58" s="105">
        <v>21</v>
      </c>
      <c r="M58" s="193">
        <f t="shared" si="21"/>
        <v>1.1666666666666701</v>
      </c>
      <c r="N58" s="168">
        <v>105</v>
      </c>
      <c r="O58" s="168"/>
      <c r="P58" s="169">
        <v>913</v>
      </c>
      <c r="Q58" s="201">
        <v>1096</v>
      </c>
      <c r="R58" s="202">
        <v>654.70000000000005</v>
      </c>
      <c r="S58" s="171">
        <f t="shared" si="22"/>
        <v>0.71708652792990102</v>
      </c>
      <c r="T58" s="138">
        <v>85.5</v>
      </c>
      <c r="U58" s="127">
        <v>3</v>
      </c>
      <c r="V58" s="129">
        <v>5</v>
      </c>
      <c r="W58" s="121">
        <v>3</v>
      </c>
      <c r="X58" s="124">
        <f t="shared" si="24"/>
        <v>1</v>
      </c>
      <c r="Y58" s="123">
        <v>45</v>
      </c>
      <c r="Z58" s="128"/>
      <c r="AA58" s="41">
        <v>11</v>
      </c>
      <c r="AB58" s="53">
        <v>15</v>
      </c>
      <c r="AC58" s="64">
        <v>8</v>
      </c>
      <c r="AD58" s="64">
        <v>1030</v>
      </c>
      <c r="AE58" s="92">
        <f t="shared" si="40"/>
        <v>0.72727272727272696</v>
      </c>
      <c r="AF58" s="64">
        <f t="shared" si="59"/>
        <v>103</v>
      </c>
      <c r="AG58" s="64"/>
      <c r="AH58" s="40">
        <v>56</v>
      </c>
      <c r="AI58" s="40">
        <v>67</v>
      </c>
      <c r="AJ58" s="105">
        <v>58</v>
      </c>
      <c r="AK58" s="105">
        <v>3</v>
      </c>
      <c r="AL58" s="105">
        <v>61</v>
      </c>
      <c r="AM58" s="142">
        <f t="shared" si="69"/>
        <v>1.08928571428571</v>
      </c>
      <c r="AN58" s="64">
        <f>AJ58*4+AK58*8</f>
        <v>256</v>
      </c>
      <c r="AO58" s="64"/>
      <c r="AP58" s="40">
        <v>33</v>
      </c>
      <c r="AQ58" s="40">
        <v>46</v>
      </c>
      <c r="AR58" s="105">
        <v>19</v>
      </c>
      <c r="AS58" s="106">
        <f t="shared" si="70"/>
        <v>28.5</v>
      </c>
      <c r="AT58" s="40">
        <v>12</v>
      </c>
      <c r="AU58" s="40">
        <v>20</v>
      </c>
      <c r="AV58" s="105">
        <v>18</v>
      </c>
      <c r="AW58" s="106">
        <f t="shared" si="71"/>
        <v>45</v>
      </c>
      <c r="AX58" s="41">
        <v>5</v>
      </c>
      <c r="AY58" s="40">
        <v>8</v>
      </c>
      <c r="AZ58" s="105">
        <v>11</v>
      </c>
      <c r="BA58" s="106">
        <f>AZ58*4</f>
        <v>44</v>
      </c>
      <c r="BB58" s="41">
        <v>2</v>
      </c>
      <c r="BC58" s="41">
        <v>5</v>
      </c>
      <c r="BD58" s="105">
        <v>3</v>
      </c>
      <c r="BE58" s="206">
        <v>4.5</v>
      </c>
      <c r="BF58" s="40">
        <v>13</v>
      </c>
      <c r="BG58" s="40">
        <v>17</v>
      </c>
      <c r="BH58" s="48">
        <v>4</v>
      </c>
      <c r="BI58" s="207">
        <v>4</v>
      </c>
      <c r="BJ58" s="64">
        <v>402.8</v>
      </c>
      <c r="BK58" s="65">
        <v>28.2</v>
      </c>
      <c r="BL58" s="64">
        <v>17</v>
      </c>
      <c r="BM58" s="64">
        <v>12.5</v>
      </c>
      <c r="BN58" s="64">
        <v>848.6</v>
      </c>
      <c r="BO58" s="92">
        <f t="shared" si="41"/>
        <v>0.73529411764705899</v>
      </c>
      <c r="BP58" s="64">
        <v>42.4</v>
      </c>
      <c r="BQ58" s="64">
        <v>0</v>
      </c>
      <c r="BR58" s="40">
        <v>1341</v>
      </c>
      <c r="BS58" s="76">
        <v>1630</v>
      </c>
      <c r="BT58" s="65">
        <v>1559.82</v>
      </c>
      <c r="BU58" s="65">
        <v>78</v>
      </c>
      <c r="BV58" s="64">
        <v>2948</v>
      </c>
      <c r="BW58" s="64">
        <v>3480</v>
      </c>
      <c r="BX58" s="64">
        <v>753</v>
      </c>
      <c r="BY58" s="98">
        <v>0.25542740841248301</v>
      </c>
      <c r="BZ58" s="64">
        <v>0</v>
      </c>
      <c r="CA58" s="53">
        <v>5600</v>
      </c>
      <c r="CB58" s="42">
        <v>8130</v>
      </c>
      <c r="CC58" s="30">
        <v>3536.41</v>
      </c>
      <c r="CD58" s="31">
        <f t="shared" si="29"/>
        <v>0.63150178571428595</v>
      </c>
      <c r="CE58" s="32">
        <v>530.5</v>
      </c>
      <c r="CF58" s="62"/>
      <c r="CG58" s="62"/>
      <c r="CH58" s="63">
        <f t="shared" si="72"/>
        <v>1519.6</v>
      </c>
      <c r="CI58" s="62">
        <f t="shared" si="55"/>
        <v>80</v>
      </c>
      <c r="CJ58" s="64">
        <v>1.8</v>
      </c>
      <c r="CK58" s="65">
        <f t="shared" si="43"/>
        <v>1517.8</v>
      </c>
      <c r="CL58" s="64">
        <f t="shared" si="44"/>
        <v>1517.8</v>
      </c>
    </row>
    <row r="59" spans="1:90">
      <c r="A59" s="25">
        <v>511</v>
      </c>
      <c r="B59" s="26" t="s">
        <v>342</v>
      </c>
      <c r="C59" s="26" t="s">
        <v>339</v>
      </c>
      <c r="D59" s="41">
        <v>8</v>
      </c>
      <c r="E59" s="41">
        <v>14</v>
      </c>
      <c r="F59" s="181">
        <v>1</v>
      </c>
      <c r="G59" s="179">
        <f t="shared" si="39"/>
        <v>0.125</v>
      </c>
      <c r="H59" s="182">
        <f t="shared" si="68"/>
        <v>60</v>
      </c>
      <c r="I59" s="182">
        <f t="shared" si="61"/>
        <v>70</v>
      </c>
      <c r="J59" s="53">
        <v>16</v>
      </c>
      <c r="K59" s="53">
        <v>22</v>
      </c>
      <c r="L59" s="105">
        <v>24</v>
      </c>
      <c r="M59" s="193">
        <f t="shared" si="21"/>
        <v>1.5</v>
      </c>
      <c r="N59" s="168">
        <v>168</v>
      </c>
      <c r="O59" s="168"/>
      <c r="P59" s="169">
        <v>1137</v>
      </c>
      <c r="Q59" s="201">
        <v>1364</v>
      </c>
      <c r="R59" s="202">
        <v>1163.48</v>
      </c>
      <c r="S59" s="171">
        <f t="shared" si="22"/>
        <v>1.0232893579595399</v>
      </c>
      <c r="T59" s="138">
        <v>160.5</v>
      </c>
      <c r="U59" s="127">
        <v>2</v>
      </c>
      <c r="V59" s="129">
        <v>4</v>
      </c>
      <c r="W59" s="121">
        <v>0</v>
      </c>
      <c r="X59" s="124">
        <f t="shared" si="24"/>
        <v>0</v>
      </c>
      <c r="Y59" s="123">
        <v>0</v>
      </c>
      <c r="Z59" s="128">
        <v>10</v>
      </c>
      <c r="AA59" s="41">
        <v>5</v>
      </c>
      <c r="AB59" s="53">
        <v>10</v>
      </c>
      <c r="AC59" s="64">
        <v>9</v>
      </c>
      <c r="AD59" s="64">
        <v>1211.44</v>
      </c>
      <c r="AE59" s="92">
        <f t="shared" si="40"/>
        <v>1.8</v>
      </c>
      <c r="AF59" s="64">
        <f t="shared" si="59"/>
        <v>121.14400000000001</v>
      </c>
      <c r="AG59" s="64"/>
      <c r="AH59" s="40">
        <v>51</v>
      </c>
      <c r="AI59" s="40">
        <v>62</v>
      </c>
      <c r="AJ59" s="105">
        <v>21</v>
      </c>
      <c r="AK59" s="105">
        <v>10</v>
      </c>
      <c r="AL59" s="105">
        <v>31</v>
      </c>
      <c r="AM59" s="142">
        <f t="shared" si="69"/>
        <v>0.60784313725490202</v>
      </c>
      <c r="AN59" s="64">
        <f>AJ59*3+AK59*6</f>
        <v>123</v>
      </c>
      <c r="AO59" s="64">
        <f t="shared" ref="AO59:AO64" si="73">(AH59-AL59)*2.5</f>
        <v>50</v>
      </c>
      <c r="AP59" s="40">
        <v>31</v>
      </c>
      <c r="AQ59" s="40">
        <v>41</v>
      </c>
      <c r="AR59" s="105">
        <v>39</v>
      </c>
      <c r="AS59" s="106">
        <f t="shared" si="70"/>
        <v>58.5</v>
      </c>
      <c r="AT59" s="40">
        <v>10</v>
      </c>
      <c r="AU59" s="40">
        <v>18</v>
      </c>
      <c r="AV59" s="105">
        <v>6</v>
      </c>
      <c r="AW59" s="106">
        <f t="shared" si="71"/>
        <v>15</v>
      </c>
      <c r="AX59" s="41">
        <v>5</v>
      </c>
      <c r="AY59" s="40">
        <v>8</v>
      </c>
      <c r="AZ59" s="105">
        <v>3</v>
      </c>
      <c r="BA59" s="106">
        <v>6</v>
      </c>
      <c r="BB59" s="41">
        <v>2</v>
      </c>
      <c r="BC59" s="41">
        <v>5</v>
      </c>
      <c r="BD59" s="105">
        <v>4</v>
      </c>
      <c r="BE59" s="206">
        <v>6</v>
      </c>
      <c r="BF59" s="40">
        <v>11</v>
      </c>
      <c r="BG59" s="40">
        <v>17</v>
      </c>
      <c r="BH59" s="48">
        <v>3</v>
      </c>
      <c r="BI59" s="207">
        <v>3</v>
      </c>
      <c r="BJ59" s="64">
        <v>524</v>
      </c>
      <c r="BK59" s="65">
        <v>36.700000000000003</v>
      </c>
      <c r="BL59" s="64">
        <v>12</v>
      </c>
      <c r="BM59" s="64">
        <v>11.45</v>
      </c>
      <c r="BN59" s="64">
        <v>1241.3699999999999</v>
      </c>
      <c r="BO59" s="92">
        <f t="shared" si="41"/>
        <v>0.95416666666666705</v>
      </c>
      <c r="BP59" s="64">
        <v>99.3</v>
      </c>
      <c r="BQ59" s="64">
        <v>0</v>
      </c>
      <c r="BR59" s="40">
        <v>730</v>
      </c>
      <c r="BS59" s="76">
        <v>990</v>
      </c>
      <c r="BT59" s="65">
        <v>1149.02</v>
      </c>
      <c r="BU59" s="65">
        <v>91.9</v>
      </c>
      <c r="BV59" s="64">
        <v>2310</v>
      </c>
      <c r="BW59" s="64">
        <v>2710</v>
      </c>
      <c r="BX59" s="64">
        <v>2250</v>
      </c>
      <c r="BY59" s="98">
        <v>0.97402597402597402</v>
      </c>
      <c r="BZ59" s="64">
        <v>337.5</v>
      </c>
      <c r="CA59" s="53">
        <v>4631</v>
      </c>
      <c r="CB59" s="42">
        <v>6259</v>
      </c>
      <c r="CC59" s="30">
        <v>7586.44</v>
      </c>
      <c r="CD59" s="31">
        <f t="shared" si="29"/>
        <v>1.63818613690348</v>
      </c>
      <c r="CE59" s="32">
        <v>1289.7</v>
      </c>
      <c r="CF59" s="62"/>
      <c r="CG59" s="62"/>
      <c r="CH59" s="63">
        <f t="shared" si="72"/>
        <v>2576.2440000000001</v>
      </c>
      <c r="CI59" s="62">
        <f t="shared" si="55"/>
        <v>130</v>
      </c>
      <c r="CJ59" s="64"/>
      <c r="CK59" s="65">
        <f t="shared" si="43"/>
        <v>2576.2440000000001</v>
      </c>
      <c r="CL59" s="64">
        <f t="shared" si="44"/>
        <v>2576.1999999999998</v>
      </c>
    </row>
    <row r="60" spans="1:90">
      <c r="A60" s="25">
        <v>515</v>
      </c>
      <c r="B60" s="26" t="s">
        <v>343</v>
      </c>
      <c r="C60" s="26" t="s">
        <v>339</v>
      </c>
      <c r="D60" s="41">
        <v>10</v>
      </c>
      <c r="E60" s="41">
        <v>16</v>
      </c>
      <c r="F60" s="181">
        <v>1</v>
      </c>
      <c r="G60" s="179">
        <f t="shared" si="39"/>
        <v>0.1</v>
      </c>
      <c r="H60" s="182">
        <f t="shared" si="68"/>
        <v>60</v>
      </c>
      <c r="I60" s="182">
        <f t="shared" si="61"/>
        <v>90</v>
      </c>
      <c r="J60" s="53">
        <v>18</v>
      </c>
      <c r="K60" s="53">
        <v>25</v>
      </c>
      <c r="L60" s="105">
        <v>6</v>
      </c>
      <c r="M60" s="193">
        <f t="shared" si="21"/>
        <v>0.33333333333333298</v>
      </c>
      <c r="N60" s="168">
        <v>30</v>
      </c>
      <c r="O60" s="168">
        <v>36</v>
      </c>
      <c r="P60" s="169">
        <v>865</v>
      </c>
      <c r="Q60" s="201">
        <v>1038</v>
      </c>
      <c r="R60" s="202">
        <v>1259.24</v>
      </c>
      <c r="S60" s="171">
        <f t="shared" si="22"/>
        <v>1.45576878612717</v>
      </c>
      <c r="T60" s="138">
        <v>214</v>
      </c>
      <c r="U60" s="127">
        <v>3</v>
      </c>
      <c r="V60" s="129">
        <v>5</v>
      </c>
      <c r="W60" s="121">
        <v>5</v>
      </c>
      <c r="X60" s="124">
        <f t="shared" si="24"/>
        <v>1.6666666666666701</v>
      </c>
      <c r="Y60" s="123">
        <v>125</v>
      </c>
      <c r="Z60" s="128"/>
      <c r="AA60" s="41">
        <v>11</v>
      </c>
      <c r="AB60" s="53">
        <v>15</v>
      </c>
      <c r="AC60" s="64">
        <v>12</v>
      </c>
      <c r="AD60" s="64">
        <v>1530</v>
      </c>
      <c r="AE60" s="92">
        <f t="shared" si="40"/>
        <v>1.0909090909090899</v>
      </c>
      <c r="AF60" s="64">
        <f t="shared" si="59"/>
        <v>153</v>
      </c>
      <c r="AG60" s="64"/>
      <c r="AH60" s="40">
        <v>57</v>
      </c>
      <c r="AI60" s="40">
        <v>68</v>
      </c>
      <c r="AJ60" s="105">
        <v>54</v>
      </c>
      <c r="AK60" s="105">
        <v>12</v>
      </c>
      <c r="AL60" s="105">
        <v>66</v>
      </c>
      <c r="AM60" s="142">
        <f t="shared" si="69"/>
        <v>1.15789473684211</v>
      </c>
      <c r="AN60" s="64">
        <f>AJ60*4+AK60*8</f>
        <v>312</v>
      </c>
      <c r="AO60" s="64"/>
      <c r="AP60" s="40">
        <v>35</v>
      </c>
      <c r="AQ60" s="40">
        <v>47</v>
      </c>
      <c r="AR60" s="105">
        <v>14</v>
      </c>
      <c r="AS60" s="106">
        <f t="shared" si="70"/>
        <v>21</v>
      </c>
      <c r="AT60" s="40">
        <v>12</v>
      </c>
      <c r="AU60" s="40">
        <v>18</v>
      </c>
      <c r="AV60" s="105">
        <v>11</v>
      </c>
      <c r="AW60" s="106">
        <f t="shared" si="71"/>
        <v>27.5</v>
      </c>
      <c r="AX60" s="41">
        <v>6</v>
      </c>
      <c r="AY60" s="40">
        <v>10</v>
      </c>
      <c r="AZ60" s="105">
        <v>5</v>
      </c>
      <c r="BA60" s="106">
        <v>10</v>
      </c>
      <c r="BB60" s="41">
        <v>3</v>
      </c>
      <c r="BC60" s="41">
        <v>7</v>
      </c>
      <c r="BD60" s="105">
        <v>3</v>
      </c>
      <c r="BE60" s="206">
        <v>4.5</v>
      </c>
      <c r="BF60" s="40">
        <v>13</v>
      </c>
      <c r="BG60" s="40">
        <v>20</v>
      </c>
      <c r="BH60" s="48">
        <v>15</v>
      </c>
      <c r="BI60" s="207">
        <v>15</v>
      </c>
      <c r="BJ60" s="64">
        <v>932.8</v>
      </c>
      <c r="BK60" s="65">
        <v>65.3</v>
      </c>
      <c r="BL60" s="64">
        <v>15</v>
      </c>
      <c r="BM60" s="64">
        <v>11</v>
      </c>
      <c r="BN60" s="64">
        <v>1005.19</v>
      </c>
      <c r="BO60" s="92">
        <f t="shared" si="41"/>
        <v>0.73333333333333295</v>
      </c>
      <c r="BP60" s="64">
        <v>50.3</v>
      </c>
      <c r="BQ60" s="64">
        <v>0</v>
      </c>
      <c r="BR60" s="40">
        <v>1500</v>
      </c>
      <c r="BS60" s="76">
        <v>1790</v>
      </c>
      <c r="BT60" s="65">
        <v>1796.78</v>
      </c>
      <c r="BU60" s="65">
        <v>143.69999999999999</v>
      </c>
      <c r="BV60" s="64">
        <v>3170</v>
      </c>
      <c r="BW60" s="64">
        <v>3560</v>
      </c>
      <c r="BX60" s="64">
        <v>4302</v>
      </c>
      <c r="BY60" s="98">
        <v>1.35709779179811</v>
      </c>
      <c r="BZ60" s="64">
        <v>1075.5</v>
      </c>
      <c r="CA60" s="53">
        <v>6334</v>
      </c>
      <c r="CB60" s="42">
        <v>7870</v>
      </c>
      <c r="CC60" s="30">
        <v>5245.36</v>
      </c>
      <c r="CD60" s="31">
        <f t="shared" si="29"/>
        <v>0.82812756551941902</v>
      </c>
      <c r="CE60" s="32">
        <v>786.8</v>
      </c>
      <c r="CF60" s="62"/>
      <c r="CG60" s="62"/>
      <c r="CH60" s="63">
        <f t="shared" si="72"/>
        <v>3093.6</v>
      </c>
      <c r="CI60" s="62">
        <f t="shared" si="55"/>
        <v>126</v>
      </c>
      <c r="CJ60" s="64"/>
      <c r="CK60" s="65">
        <f t="shared" si="43"/>
        <v>3093.6</v>
      </c>
      <c r="CL60" s="64">
        <f t="shared" si="44"/>
        <v>3093.6</v>
      </c>
    </row>
    <row r="61" spans="1:90">
      <c r="A61" s="25">
        <v>545</v>
      </c>
      <c r="B61" s="26" t="s">
        <v>344</v>
      </c>
      <c r="C61" s="26" t="s">
        <v>339</v>
      </c>
      <c r="D61" s="41">
        <v>8</v>
      </c>
      <c r="E61" s="41">
        <v>14</v>
      </c>
      <c r="F61" s="181">
        <v>8</v>
      </c>
      <c r="G61" s="179">
        <f t="shared" si="39"/>
        <v>1</v>
      </c>
      <c r="H61" s="182">
        <f t="shared" si="68"/>
        <v>480</v>
      </c>
      <c r="I61" s="182"/>
      <c r="J61" s="53">
        <v>20</v>
      </c>
      <c r="K61" s="53">
        <v>27</v>
      </c>
      <c r="L61" s="105">
        <v>66</v>
      </c>
      <c r="M61" s="193">
        <f t="shared" si="21"/>
        <v>3.3</v>
      </c>
      <c r="N61" s="168">
        <v>462</v>
      </c>
      <c r="O61" s="168"/>
      <c r="P61" s="169">
        <v>835</v>
      </c>
      <c r="Q61" s="201">
        <v>1002</v>
      </c>
      <c r="R61" s="202">
        <v>1280.23</v>
      </c>
      <c r="S61" s="171">
        <f t="shared" si="22"/>
        <v>1.5332095808383199</v>
      </c>
      <c r="T61" s="138">
        <v>234.5</v>
      </c>
      <c r="U61" s="127">
        <v>3</v>
      </c>
      <c r="V61" s="129">
        <v>5</v>
      </c>
      <c r="W61" s="121">
        <v>3</v>
      </c>
      <c r="X61" s="124">
        <f t="shared" si="24"/>
        <v>1</v>
      </c>
      <c r="Y61" s="123">
        <v>45</v>
      </c>
      <c r="Z61" s="128"/>
      <c r="AA61" s="53">
        <v>17</v>
      </c>
      <c r="AB61" s="53">
        <v>20</v>
      </c>
      <c r="AC61" s="64">
        <v>7</v>
      </c>
      <c r="AD61" s="64">
        <v>845</v>
      </c>
      <c r="AE61" s="92">
        <f t="shared" si="40"/>
        <v>0.41176470588235298</v>
      </c>
      <c r="AF61" s="64">
        <f t="shared" si="59"/>
        <v>84.5</v>
      </c>
      <c r="AG61" s="64">
        <v>60</v>
      </c>
      <c r="AH61" s="40">
        <v>58</v>
      </c>
      <c r="AI61" s="40">
        <v>69</v>
      </c>
      <c r="AJ61" s="105">
        <v>76</v>
      </c>
      <c r="AK61" s="105">
        <v>11</v>
      </c>
      <c r="AL61" s="105">
        <v>87</v>
      </c>
      <c r="AM61" s="142">
        <f t="shared" si="69"/>
        <v>1.5</v>
      </c>
      <c r="AN61" s="64">
        <f>AJ61*4+AK61*8</f>
        <v>392</v>
      </c>
      <c r="AO61" s="64"/>
      <c r="AP61" s="40">
        <v>36</v>
      </c>
      <c r="AQ61" s="40">
        <v>48</v>
      </c>
      <c r="AR61" s="105">
        <v>18</v>
      </c>
      <c r="AS61" s="106">
        <f t="shared" si="70"/>
        <v>27</v>
      </c>
      <c r="AT61" s="40">
        <v>10</v>
      </c>
      <c r="AU61" s="40">
        <v>18</v>
      </c>
      <c r="AV61" s="105">
        <v>6</v>
      </c>
      <c r="AW61" s="106">
        <f t="shared" si="71"/>
        <v>15</v>
      </c>
      <c r="AX61" s="41">
        <v>6</v>
      </c>
      <c r="AY61" s="40">
        <v>10</v>
      </c>
      <c r="AZ61" s="105">
        <v>8</v>
      </c>
      <c r="BA61" s="106">
        <v>16</v>
      </c>
      <c r="BB61" s="41">
        <v>5</v>
      </c>
      <c r="BC61" s="41">
        <v>9</v>
      </c>
      <c r="BD61" s="105">
        <v>3</v>
      </c>
      <c r="BE61" s="206">
        <v>4.5</v>
      </c>
      <c r="BF61" s="40">
        <v>11</v>
      </c>
      <c r="BG61" s="40">
        <v>17</v>
      </c>
      <c r="BH61" s="48">
        <v>5</v>
      </c>
      <c r="BI61" s="207">
        <v>5</v>
      </c>
      <c r="BJ61" s="64">
        <v>1333.74</v>
      </c>
      <c r="BK61" s="65">
        <v>93.4</v>
      </c>
      <c r="BL61" s="64">
        <v>12</v>
      </c>
      <c r="BM61" s="64">
        <v>28.25</v>
      </c>
      <c r="BN61" s="64">
        <v>2654.5</v>
      </c>
      <c r="BO61" s="92">
        <f t="shared" si="41"/>
        <v>2.3541666666666701</v>
      </c>
      <c r="BP61" s="64">
        <v>318.5</v>
      </c>
      <c r="BQ61" s="64">
        <v>0</v>
      </c>
      <c r="BR61" s="40">
        <v>680</v>
      </c>
      <c r="BS61" s="76">
        <v>968</v>
      </c>
      <c r="BT61" s="65">
        <v>1669.58</v>
      </c>
      <c r="BU61" s="65">
        <v>133.6</v>
      </c>
      <c r="BV61" s="64">
        <v>2280</v>
      </c>
      <c r="BW61" s="64">
        <v>2780</v>
      </c>
      <c r="BX61" s="64">
        <v>3059.18</v>
      </c>
      <c r="BY61" s="98">
        <v>1.3417456140350901</v>
      </c>
      <c r="BZ61" s="64">
        <v>764.8</v>
      </c>
      <c r="CA61" s="53">
        <v>4776.5</v>
      </c>
      <c r="CB61" s="42">
        <v>6190</v>
      </c>
      <c r="CC61" s="30">
        <v>4398.9799999999996</v>
      </c>
      <c r="CD61" s="31">
        <f t="shared" si="29"/>
        <v>0.92096304825709197</v>
      </c>
      <c r="CE61" s="32">
        <v>659.8</v>
      </c>
      <c r="CF61" s="62"/>
      <c r="CG61" s="62"/>
      <c r="CH61" s="63">
        <f t="shared" si="72"/>
        <v>3735.6</v>
      </c>
      <c r="CI61" s="62">
        <f t="shared" si="55"/>
        <v>60</v>
      </c>
      <c r="CJ61" s="64"/>
      <c r="CK61" s="65">
        <f t="shared" si="43"/>
        <v>3735.6</v>
      </c>
      <c r="CL61" s="64">
        <f t="shared" si="44"/>
        <v>3735.6</v>
      </c>
    </row>
    <row r="62" spans="1:90">
      <c r="A62" s="25">
        <v>578</v>
      </c>
      <c r="B62" s="26" t="s">
        <v>345</v>
      </c>
      <c r="C62" s="26" t="s">
        <v>339</v>
      </c>
      <c r="D62" s="41">
        <v>10</v>
      </c>
      <c r="E62" s="41">
        <v>16</v>
      </c>
      <c r="F62" s="181">
        <v>7</v>
      </c>
      <c r="G62" s="179">
        <f t="shared" si="39"/>
        <v>0.7</v>
      </c>
      <c r="H62" s="182">
        <f t="shared" si="68"/>
        <v>420</v>
      </c>
      <c r="I62" s="182"/>
      <c r="J62" s="53">
        <v>20</v>
      </c>
      <c r="K62" s="53">
        <v>26</v>
      </c>
      <c r="L62" s="105">
        <v>24</v>
      </c>
      <c r="M62" s="193">
        <f t="shared" si="21"/>
        <v>1.2</v>
      </c>
      <c r="N62" s="168">
        <v>120</v>
      </c>
      <c r="O62" s="168"/>
      <c r="P62" s="169">
        <v>1029</v>
      </c>
      <c r="Q62" s="201">
        <v>1235</v>
      </c>
      <c r="R62" s="202">
        <v>1245.22</v>
      </c>
      <c r="S62" s="171">
        <f t="shared" si="22"/>
        <v>1.21012633624879</v>
      </c>
      <c r="T62" s="138">
        <v>218.5</v>
      </c>
      <c r="U62" s="127">
        <v>3</v>
      </c>
      <c r="V62" s="129">
        <v>5</v>
      </c>
      <c r="W62" s="121">
        <v>2</v>
      </c>
      <c r="X62" s="124">
        <f t="shared" si="24"/>
        <v>0.66666666666666696</v>
      </c>
      <c r="Y62" s="123">
        <v>30</v>
      </c>
      <c r="Z62" s="128"/>
      <c r="AA62" s="41">
        <v>5</v>
      </c>
      <c r="AB62" s="53">
        <v>15</v>
      </c>
      <c r="AC62" s="64">
        <v>8</v>
      </c>
      <c r="AD62" s="64">
        <v>910</v>
      </c>
      <c r="AE62" s="92">
        <f t="shared" si="40"/>
        <v>1.6</v>
      </c>
      <c r="AF62" s="64">
        <f t="shared" si="59"/>
        <v>91</v>
      </c>
      <c r="AG62" s="64"/>
      <c r="AH62" s="40">
        <v>58</v>
      </c>
      <c r="AI62" s="40">
        <v>69</v>
      </c>
      <c r="AJ62" s="105">
        <v>99</v>
      </c>
      <c r="AK62" s="105">
        <v>7</v>
      </c>
      <c r="AL62" s="105">
        <v>106</v>
      </c>
      <c r="AM62" s="142">
        <f t="shared" si="69"/>
        <v>1.82758620689655</v>
      </c>
      <c r="AN62" s="64">
        <f>AJ62*4+AK62*8</f>
        <v>452</v>
      </c>
      <c r="AO62" s="64"/>
      <c r="AP62" s="40">
        <v>37</v>
      </c>
      <c r="AQ62" s="40">
        <v>48</v>
      </c>
      <c r="AR62" s="105">
        <v>41</v>
      </c>
      <c r="AS62" s="106">
        <f t="shared" si="70"/>
        <v>61.5</v>
      </c>
      <c r="AT62" s="40">
        <v>12</v>
      </c>
      <c r="AU62" s="40">
        <v>19</v>
      </c>
      <c r="AV62" s="105">
        <v>13</v>
      </c>
      <c r="AW62" s="106">
        <f t="shared" si="71"/>
        <v>32.5</v>
      </c>
      <c r="AX62" s="41">
        <v>6</v>
      </c>
      <c r="AY62" s="40">
        <v>10</v>
      </c>
      <c r="AZ62" s="105">
        <v>1</v>
      </c>
      <c r="BA62" s="106">
        <v>2</v>
      </c>
      <c r="BB62" s="41">
        <v>4</v>
      </c>
      <c r="BC62" s="41">
        <v>8</v>
      </c>
      <c r="BD62" s="105">
        <v>5</v>
      </c>
      <c r="BE62" s="206">
        <v>7.5</v>
      </c>
      <c r="BF62" s="40">
        <v>13</v>
      </c>
      <c r="BG62" s="40">
        <v>20</v>
      </c>
      <c r="BH62" s="48">
        <v>10</v>
      </c>
      <c r="BI62" s="207">
        <v>10</v>
      </c>
      <c r="BJ62" s="64">
        <v>86.24</v>
      </c>
      <c r="BK62" s="65">
        <v>6</v>
      </c>
      <c r="BL62" s="64">
        <v>22</v>
      </c>
      <c r="BM62" s="64">
        <v>5</v>
      </c>
      <c r="BN62" s="64">
        <v>511.37</v>
      </c>
      <c r="BO62" s="92">
        <f t="shared" si="41"/>
        <v>0.22727272727272699</v>
      </c>
      <c r="BP62" s="64">
        <v>25.6</v>
      </c>
      <c r="BQ62" s="64">
        <v>51</v>
      </c>
      <c r="BR62" s="40">
        <v>1670</v>
      </c>
      <c r="BS62" s="76">
        <v>1960</v>
      </c>
      <c r="BT62" s="65">
        <v>1332.57</v>
      </c>
      <c r="BU62" s="65">
        <v>66.599999999999994</v>
      </c>
      <c r="BV62" s="64">
        <v>3370</v>
      </c>
      <c r="BW62" s="64">
        <v>3859</v>
      </c>
      <c r="BX62" s="64">
        <v>3844.2</v>
      </c>
      <c r="BY62" s="98">
        <v>1.14071216617211</v>
      </c>
      <c r="BZ62" s="64">
        <v>576.6</v>
      </c>
      <c r="CA62" s="53">
        <v>5971.5</v>
      </c>
      <c r="CB62" s="42">
        <v>8300</v>
      </c>
      <c r="CC62" s="30">
        <v>8301.2199999999993</v>
      </c>
      <c r="CD62" s="31">
        <f t="shared" si="29"/>
        <v>1.39013983086327</v>
      </c>
      <c r="CE62" s="32">
        <v>1411.2</v>
      </c>
      <c r="CF62" s="62"/>
      <c r="CG62" s="62"/>
      <c r="CH62" s="63">
        <f t="shared" si="72"/>
        <v>3531</v>
      </c>
      <c r="CI62" s="62">
        <f t="shared" si="55"/>
        <v>51</v>
      </c>
      <c r="CJ62" s="64"/>
      <c r="CK62" s="65">
        <f t="shared" si="43"/>
        <v>3531</v>
      </c>
      <c r="CL62" s="64">
        <f t="shared" si="44"/>
        <v>3531</v>
      </c>
    </row>
    <row r="63" spans="1:90">
      <c r="A63" s="25">
        <v>598</v>
      </c>
      <c r="B63" s="26" t="s">
        <v>346</v>
      </c>
      <c r="C63" s="26" t="s">
        <v>339</v>
      </c>
      <c r="D63" s="41">
        <v>6</v>
      </c>
      <c r="E63" s="41">
        <v>12</v>
      </c>
      <c r="F63" s="181">
        <v>4</v>
      </c>
      <c r="G63" s="179">
        <f t="shared" si="39"/>
        <v>0.66666666666666696</v>
      </c>
      <c r="H63" s="182">
        <f t="shared" si="68"/>
        <v>240</v>
      </c>
      <c r="I63" s="182"/>
      <c r="J63" s="53">
        <v>16</v>
      </c>
      <c r="K63" s="53">
        <v>20</v>
      </c>
      <c r="L63" s="105">
        <v>19</v>
      </c>
      <c r="M63" s="193">
        <f t="shared" si="21"/>
        <v>1.1875</v>
      </c>
      <c r="N63" s="168">
        <v>95</v>
      </c>
      <c r="O63" s="168"/>
      <c r="P63" s="169">
        <v>800</v>
      </c>
      <c r="Q63" s="201">
        <v>959</v>
      </c>
      <c r="R63" s="202">
        <v>1049.3599999999999</v>
      </c>
      <c r="S63" s="171">
        <f t="shared" si="22"/>
        <v>1.3117000000000001</v>
      </c>
      <c r="T63" s="138">
        <v>183</v>
      </c>
      <c r="U63" s="127">
        <v>2</v>
      </c>
      <c r="V63" s="129">
        <v>4</v>
      </c>
      <c r="W63" s="121">
        <v>0</v>
      </c>
      <c r="X63" s="124">
        <f t="shared" si="24"/>
        <v>0</v>
      </c>
      <c r="Y63" s="123">
        <v>0</v>
      </c>
      <c r="Z63" s="128">
        <v>10</v>
      </c>
      <c r="AA63" s="41">
        <v>5</v>
      </c>
      <c r="AB63" s="53">
        <v>9</v>
      </c>
      <c r="AC63" s="64">
        <v>10</v>
      </c>
      <c r="AD63" s="64">
        <v>1310</v>
      </c>
      <c r="AE63" s="92">
        <f t="shared" si="40"/>
        <v>2</v>
      </c>
      <c r="AF63" s="64">
        <f>AD63*0.13</f>
        <v>170.3</v>
      </c>
      <c r="AG63" s="64"/>
      <c r="AH63" s="40">
        <v>51</v>
      </c>
      <c r="AI63" s="40">
        <v>62</v>
      </c>
      <c r="AJ63" s="105">
        <v>27</v>
      </c>
      <c r="AK63" s="105">
        <v>6</v>
      </c>
      <c r="AL63" s="105">
        <v>33</v>
      </c>
      <c r="AM63" s="142">
        <f t="shared" si="69"/>
        <v>0.64705882352941202</v>
      </c>
      <c r="AN63" s="64">
        <f>AJ63*3+AK63*6</f>
        <v>117</v>
      </c>
      <c r="AO63" s="64">
        <f t="shared" si="73"/>
        <v>45</v>
      </c>
      <c r="AP63" s="40">
        <v>29</v>
      </c>
      <c r="AQ63" s="40">
        <v>41</v>
      </c>
      <c r="AR63" s="105">
        <v>17</v>
      </c>
      <c r="AS63" s="106">
        <f t="shared" si="70"/>
        <v>25.5</v>
      </c>
      <c r="AT63" s="40">
        <v>8</v>
      </c>
      <c r="AU63" s="40">
        <v>15</v>
      </c>
      <c r="AV63" s="105">
        <v>2</v>
      </c>
      <c r="AW63" s="106">
        <f t="shared" si="71"/>
        <v>5</v>
      </c>
      <c r="AX63" s="41">
        <v>6</v>
      </c>
      <c r="AY63" s="40">
        <v>10</v>
      </c>
      <c r="AZ63" s="105">
        <v>11</v>
      </c>
      <c r="BA63" s="106">
        <f>AZ63*4</f>
        <v>44</v>
      </c>
      <c r="BB63" s="41">
        <v>4</v>
      </c>
      <c r="BC63" s="41">
        <v>8</v>
      </c>
      <c r="BD63" s="105">
        <v>4</v>
      </c>
      <c r="BE63" s="206">
        <v>6</v>
      </c>
      <c r="BF63" s="40">
        <v>10</v>
      </c>
      <c r="BG63" s="40">
        <v>15</v>
      </c>
      <c r="BH63" s="48">
        <v>2</v>
      </c>
      <c r="BI63" s="207">
        <v>2</v>
      </c>
      <c r="BJ63" s="64">
        <v>960.4</v>
      </c>
      <c r="BK63" s="65">
        <v>67.2</v>
      </c>
      <c r="BL63" s="64">
        <v>12</v>
      </c>
      <c r="BM63" s="64">
        <v>2</v>
      </c>
      <c r="BN63" s="64">
        <v>169.1</v>
      </c>
      <c r="BO63" s="92">
        <f t="shared" si="41"/>
        <v>0.16666666666666699</v>
      </c>
      <c r="BP63" s="64">
        <v>8.5</v>
      </c>
      <c r="BQ63" s="64">
        <v>30</v>
      </c>
      <c r="BR63" s="40">
        <v>570</v>
      </c>
      <c r="BS63" s="76">
        <v>860</v>
      </c>
      <c r="BT63" s="65">
        <v>1382.73</v>
      </c>
      <c r="BU63" s="65">
        <v>110.6</v>
      </c>
      <c r="BV63" s="64">
        <v>2170</v>
      </c>
      <c r="BW63" s="64">
        <v>2661</v>
      </c>
      <c r="BX63" s="64">
        <v>685</v>
      </c>
      <c r="BY63" s="98">
        <v>0.31566820276497698</v>
      </c>
      <c r="BZ63" s="64">
        <v>0</v>
      </c>
      <c r="CA63" s="53">
        <v>3441</v>
      </c>
      <c r="CB63" s="42">
        <v>5869</v>
      </c>
      <c r="CC63" s="30">
        <v>3539.26</v>
      </c>
      <c r="CD63" s="31">
        <f t="shared" si="29"/>
        <v>1.0285556524266199</v>
      </c>
      <c r="CE63" s="32">
        <v>530.9</v>
      </c>
      <c r="CF63" s="62">
        <v>24</v>
      </c>
      <c r="CG63" s="62">
        <f>CF63*3.75</f>
        <v>90</v>
      </c>
      <c r="CH63" s="63">
        <f t="shared" si="72"/>
        <v>1695</v>
      </c>
      <c r="CI63" s="62">
        <f t="shared" si="55"/>
        <v>85</v>
      </c>
      <c r="CJ63" s="64"/>
      <c r="CK63" s="65">
        <f t="shared" si="43"/>
        <v>1695</v>
      </c>
      <c r="CL63" s="64">
        <f t="shared" si="44"/>
        <v>1695</v>
      </c>
    </row>
    <row r="64" spans="1:90">
      <c r="A64" s="25">
        <v>702</v>
      </c>
      <c r="B64" s="26" t="s">
        <v>347</v>
      </c>
      <c r="C64" s="26" t="s">
        <v>339</v>
      </c>
      <c r="D64" s="41">
        <v>6</v>
      </c>
      <c r="E64" s="41">
        <v>12</v>
      </c>
      <c r="F64" s="181">
        <v>3</v>
      </c>
      <c r="G64" s="179">
        <f t="shared" si="39"/>
        <v>0.5</v>
      </c>
      <c r="H64" s="182">
        <f t="shared" si="68"/>
        <v>180</v>
      </c>
      <c r="I64" s="182">
        <f t="shared" ref="I64:I70" si="74">(D64-F64)*10</f>
        <v>30</v>
      </c>
      <c r="J64" s="53">
        <v>17</v>
      </c>
      <c r="K64" s="53">
        <v>23</v>
      </c>
      <c r="L64" s="105">
        <v>21</v>
      </c>
      <c r="M64" s="193">
        <f t="shared" si="21"/>
        <v>1.23529411764706</v>
      </c>
      <c r="N64" s="168">
        <v>105</v>
      </c>
      <c r="O64" s="168"/>
      <c r="P64" s="169">
        <v>956</v>
      </c>
      <c r="Q64" s="201">
        <v>1147</v>
      </c>
      <c r="R64" s="202">
        <v>1384.04</v>
      </c>
      <c r="S64" s="171">
        <f t="shared" si="22"/>
        <v>1.44774058577406</v>
      </c>
      <c r="T64" s="138">
        <v>239.5</v>
      </c>
      <c r="U64" s="127">
        <v>2</v>
      </c>
      <c r="V64" s="129">
        <v>4</v>
      </c>
      <c r="W64" s="121">
        <v>0</v>
      </c>
      <c r="X64" s="124">
        <f t="shared" si="24"/>
        <v>0</v>
      </c>
      <c r="Y64" s="123">
        <v>0</v>
      </c>
      <c r="Z64" s="128">
        <v>10</v>
      </c>
      <c r="AA64" s="41">
        <v>9</v>
      </c>
      <c r="AB64" s="53">
        <v>13</v>
      </c>
      <c r="AC64" s="64">
        <v>5</v>
      </c>
      <c r="AD64" s="64">
        <v>685</v>
      </c>
      <c r="AE64" s="92">
        <f t="shared" si="40"/>
        <v>0.55555555555555602</v>
      </c>
      <c r="AF64" s="64">
        <f t="shared" ref="AF64:AF70" si="75">AD64*0.1</f>
        <v>68.5</v>
      </c>
      <c r="AG64" s="64">
        <v>24</v>
      </c>
      <c r="AH64" s="40">
        <v>53</v>
      </c>
      <c r="AI64" s="40">
        <v>64</v>
      </c>
      <c r="AJ64" s="105">
        <v>24</v>
      </c>
      <c r="AK64" s="105">
        <v>7</v>
      </c>
      <c r="AL64" s="105">
        <v>31</v>
      </c>
      <c r="AM64" s="142">
        <f t="shared" si="69"/>
        <v>0.58490566037735803</v>
      </c>
      <c r="AN64" s="64">
        <f>AJ64*3+AK64*6</f>
        <v>114</v>
      </c>
      <c r="AO64" s="64">
        <f t="shared" si="73"/>
        <v>55</v>
      </c>
      <c r="AP64" s="40">
        <v>31</v>
      </c>
      <c r="AQ64" s="40">
        <v>43</v>
      </c>
      <c r="AR64" s="105">
        <v>12</v>
      </c>
      <c r="AS64" s="106">
        <f t="shared" si="70"/>
        <v>18</v>
      </c>
      <c r="AT64" s="40">
        <v>8</v>
      </c>
      <c r="AU64" s="40">
        <v>15</v>
      </c>
      <c r="AV64" s="105">
        <v>6</v>
      </c>
      <c r="AW64" s="106">
        <f t="shared" si="71"/>
        <v>15</v>
      </c>
      <c r="AX64" s="41">
        <v>6</v>
      </c>
      <c r="AY64" s="40">
        <v>10</v>
      </c>
      <c r="AZ64" s="105">
        <v>6</v>
      </c>
      <c r="BA64" s="106">
        <v>12</v>
      </c>
      <c r="BB64" s="41">
        <v>4</v>
      </c>
      <c r="BC64" s="41">
        <v>8</v>
      </c>
      <c r="BD64" s="105">
        <v>0</v>
      </c>
      <c r="BE64" s="206">
        <v>0</v>
      </c>
      <c r="BF64" s="40">
        <v>9</v>
      </c>
      <c r="BG64" s="40">
        <v>15</v>
      </c>
      <c r="BH64" s="48">
        <v>9</v>
      </c>
      <c r="BI64" s="207">
        <v>9</v>
      </c>
      <c r="BJ64" s="64">
        <v>431.2</v>
      </c>
      <c r="BK64" s="65">
        <v>30.2</v>
      </c>
      <c r="BL64" s="64">
        <v>14</v>
      </c>
      <c r="BM64" s="64">
        <v>21.75</v>
      </c>
      <c r="BN64" s="64">
        <v>2485.0700000000002</v>
      </c>
      <c r="BO64" s="92">
        <f t="shared" si="41"/>
        <v>1.5535714285714299</v>
      </c>
      <c r="BP64" s="64">
        <v>298.2</v>
      </c>
      <c r="BQ64" s="64">
        <v>0</v>
      </c>
      <c r="BR64" s="40">
        <v>1170</v>
      </c>
      <c r="BS64" s="76">
        <v>1360</v>
      </c>
      <c r="BT64" s="65">
        <v>982.9</v>
      </c>
      <c r="BU64" s="65">
        <v>49.1</v>
      </c>
      <c r="BV64" s="64">
        <v>2670</v>
      </c>
      <c r="BW64" s="64">
        <v>3161</v>
      </c>
      <c r="BX64" s="64">
        <v>2359</v>
      </c>
      <c r="BY64" s="98">
        <v>0.88352059925093596</v>
      </c>
      <c r="BZ64" s="64">
        <v>353.9</v>
      </c>
      <c r="CA64" s="53">
        <v>4498.5</v>
      </c>
      <c r="CB64" s="42">
        <v>6820</v>
      </c>
      <c r="CC64" s="30">
        <v>4474.9799999999996</v>
      </c>
      <c r="CD64" s="31">
        <f t="shared" si="29"/>
        <v>0.99477159053017705</v>
      </c>
      <c r="CE64" s="32">
        <v>671.2</v>
      </c>
      <c r="CF64" s="62"/>
      <c r="CG64" s="62"/>
      <c r="CH64" s="63">
        <f t="shared" si="72"/>
        <v>2163.6</v>
      </c>
      <c r="CI64" s="62">
        <f t="shared" si="55"/>
        <v>119</v>
      </c>
      <c r="CJ64" s="64">
        <v>74.97</v>
      </c>
      <c r="CK64" s="65">
        <f t="shared" si="43"/>
        <v>2088.63</v>
      </c>
      <c r="CL64" s="64">
        <f t="shared" si="44"/>
        <v>2088.6</v>
      </c>
    </row>
    <row r="65" spans="1:90">
      <c r="A65" s="25">
        <v>707</v>
      </c>
      <c r="B65" s="26" t="s">
        <v>348</v>
      </c>
      <c r="C65" s="26" t="s">
        <v>339</v>
      </c>
      <c r="D65" s="41">
        <v>18</v>
      </c>
      <c r="E65" s="41">
        <v>22</v>
      </c>
      <c r="F65" s="181">
        <v>14</v>
      </c>
      <c r="G65" s="179">
        <f t="shared" si="39"/>
        <v>0.77777777777777801</v>
      </c>
      <c r="H65" s="182">
        <f t="shared" si="68"/>
        <v>840</v>
      </c>
      <c r="I65" s="182"/>
      <c r="J65" s="53">
        <v>24</v>
      </c>
      <c r="K65" s="53">
        <v>33</v>
      </c>
      <c r="L65" s="105">
        <v>10</v>
      </c>
      <c r="M65" s="193">
        <f t="shared" si="21"/>
        <v>0.41666666666666702</v>
      </c>
      <c r="N65" s="168">
        <v>50</v>
      </c>
      <c r="O65" s="168">
        <v>42</v>
      </c>
      <c r="P65" s="169">
        <v>1694</v>
      </c>
      <c r="Q65" s="201">
        <v>2033</v>
      </c>
      <c r="R65" s="202">
        <v>1175.43</v>
      </c>
      <c r="S65" s="171">
        <f t="shared" si="22"/>
        <v>0.69387839433293996</v>
      </c>
      <c r="T65" s="138">
        <v>158.5</v>
      </c>
      <c r="U65" s="127">
        <v>5</v>
      </c>
      <c r="V65" s="129">
        <v>8</v>
      </c>
      <c r="W65" s="121">
        <v>1</v>
      </c>
      <c r="X65" s="124">
        <f t="shared" si="24"/>
        <v>0.2</v>
      </c>
      <c r="Y65" s="123">
        <v>15</v>
      </c>
      <c r="Z65" s="128">
        <v>20</v>
      </c>
      <c r="AA65" s="53">
        <v>16</v>
      </c>
      <c r="AB65" s="53">
        <v>22</v>
      </c>
      <c r="AC65" s="64">
        <v>5</v>
      </c>
      <c r="AD65" s="64">
        <v>655</v>
      </c>
      <c r="AE65" s="92">
        <f t="shared" si="40"/>
        <v>0.3125</v>
      </c>
      <c r="AF65" s="64">
        <f t="shared" si="75"/>
        <v>65.5</v>
      </c>
      <c r="AG65" s="64">
        <v>66</v>
      </c>
      <c r="AH65" s="40">
        <v>70</v>
      </c>
      <c r="AI65" s="40">
        <v>83</v>
      </c>
      <c r="AJ65" s="105">
        <v>58</v>
      </c>
      <c r="AK65" s="105">
        <v>2</v>
      </c>
      <c r="AL65" s="105">
        <v>60</v>
      </c>
      <c r="AM65" s="142">
        <f t="shared" si="69"/>
        <v>0.85714285714285698</v>
      </c>
      <c r="AN65" s="64">
        <f>AJ65*3+AK65*6</f>
        <v>186</v>
      </c>
      <c r="AO65" s="64"/>
      <c r="AP65" s="40">
        <v>48</v>
      </c>
      <c r="AQ65" s="40">
        <v>60</v>
      </c>
      <c r="AR65" s="105">
        <v>59</v>
      </c>
      <c r="AS65" s="106">
        <f t="shared" si="70"/>
        <v>88.5</v>
      </c>
      <c r="AT65" s="40">
        <v>18</v>
      </c>
      <c r="AU65" s="40">
        <v>23</v>
      </c>
      <c r="AV65" s="105">
        <v>35</v>
      </c>
      <c r="AW65" s="106">
        <f>AV65*5</f>
        <v>175</v>
      </c>
      <c r="AX65" s="41">
        <v>11</v>
      </c>
      <c r="AY65" s="40">
        <v>14</v>
      </c>
      <c r="AZ65" s="105">
        <v>8</v>
      </c>
      <c r="BA65" s="106">
        <v>16</v>
      </c>
      <c r="BB65" s="41">
        <v>11</v>
      </c>
      <c r="BC65" s="41">
        <v>14</v>
      </c>
      <c r="BD65" s="105">
        <v>3</v>
      </c>
      <c r="BE65" s="206">
        <v>4.5</v>
      </c>
      <c r="BF65" s="40">
        <v>18</v>
      </c>
      <c r="BG65" s="40">
        <v>25</v>
      </c>
      <c r="BH65" s="48">
        <v>3</v>
      </c>
      <c r="BI65" s="207">
        <v>3</v>
      </c>
      <c r="BJ65" s="64"/>
      <c r="BK65" s="65"/>
      <c r="BL65" s="64">
        <v>28</v>
      </c>
      <c r="BM65" s="64">
        <v>12.95</v>
      </c>
      <c r="BN65" s="64">
        <v>987.79</v>
      </c>
      <c r="BO65" s="92">
        <f t="shared" si="41"/>
        <v>0.46250000000000002</v>
      </c>
      <c r="BP65" s="64">
        <v>49.4</v>
      </c>
      <c r="BQ65" s="64">
        <v>45.2</v>
      </c>
      <c r="BR65" s="40">
        <v>3200</v>
      </c>
      <c r="BS65" s="76">
        <v>3540</v>
      </c>
      <c r="BT65" s="65">
        <v>1940.11</v>
      </c>
      <c r="BU65" s="65">
        <v>97</v>
      </c>
      <c r="BV65" s="64">
        <v>4650</v>
      </c>
      <c r="BW65" s="64">
        <v>5374</v>
      </c>
      <c r="BX65" s="64">
        <v>1809.53</v>
      </c>
      <c r="BY65" s="98">
        <v>0.38914623655913999</v>
      </c>
      <c r="BZ65" s="64">
        <v>0</v>
      </c>
      <c r="CA65" s="53">
        <v>9698.5</v>
      </c>
      <c r="CB65" s="42">
        <v>11617</v>
      </c>
      <c r="CC65" s="30">
        <v>8070.98</v>
      </c>
      <c r="CD65" s="31">
        <f t="shared" si="29"/>
        <v>0.83218848275506496</v>
      </c>
      <c r="CE65" s="32">
        <v>1210.5999999999999</v>
      </c>
      <c r="CF65" s="62">
        <v>3</v>
      </c>
      <c r="CG65" s="62">
        <f>CF65*3.75</f>
        <v>11.25</v>
      </c>
      <c r="CH65" s="63">
        <f t="shared" si="72"/>
        <v>2970.25</v>
      </c>
      <c r="CI65" s="62">
        <f t="shared" si="55"/>
        <v>173.2</v>
      </c>
      <c r="CJ65" s="64"/>
      <c r="CK65" s="65">
        <f t="shared" si="43"/>
        <v>2970.25</v>
      </c>
      <c r="CL65" s="64">
        <f t="shared" si="44"/>
        <v>2970.3</v>
      </c>
    </row>
    <row r="66" spans="1:90">
      <c r="A66" s="25">
        <v>712</v>
      </c>
      <c r="B66" s="26" t="s">
        <v>349</v>
      </c>
      <c r="C66" s="26" t="s">
        <v>339</v>
      </c>
      <c r="D66" s="41">
        <v>22</v>
      </c>
      <c r="E66" s="41">
        <v>25</v>
      </c>
      <c r="F66" s="181">
        <v>2</v>
      </c>
      <c r="G66" s="179">
        <f t="shared" si="39"/>
        <v>9.0909090909090898E-2</v>
      </c>
      <c r="H66" s="182">
        <f t="shared" si="68"/>
        <v>120</v>
      </c>
      <c r="I66" s="182">
        <f t="shared" si="74"/>
        <v>200</v>
      </c>
      <c r="J66" s="53">
        <v>26</v>
      </c>
      <c r="K66" s="53">
        <v>36</v>
      </c>
      <c r="L66" s="105">
        <v>33</v>
      </c>
      <c r="M66" s="193">
        <f t="shared" si="21"/>
        <v>1.2692307692307701</v>
      </c>
      <c r="N66" s="168">
        <v>165</v>
      </c>
      <c r="O66" s="168"/>
      <c r="P66" s="169">
        <v>3219</v>
      </c>
      <c r="Q66" s="201">
        <v>3863</v>
      </c>
      <c r="R66" s="202">
        <v>6912.73</v>
      </c>
      <c r="S66" s="171">
        <f t="shared" si="22"/>
        <v>2.1474774774774801</v>
      </c>
      <c r="T66" s="138">
        <v>1217</v>
      </c>
      <c r="U66" s="127">
        <v>7</v>
      </c>
      <c r="V66" s="129">
        <v>9</v>
      </c>
      <c r="W66" s="121">
        <v>0</v>
      </c>
      <c r="X66" s="124">
        <f t="shared" si="24"/>
        <v>0</v>
      </c>
      <c r="Y66" s="123">
        <v>0</v>
      </c>
      <c r="Z66" s="128">
        <v>35</v>
      </c>
      <c r="AA66" s="41">
        <v>17</v>
      </c>
      <c r="AB66" s="53">
        <v>23</v>
      </c>
      <c r="AC66" s="64">
        <v>16</v>
      </c>
      <c r="AD66" s="64">
        <v>1970</v>
      </c>
      <c r="AE66" s="92">
        <f t="shared" si="40"/>
        <v>0.94117647058823495</v>
      </c>
      <c r="AF66" s="64">
        <f t="shared" si="75"/>
        <v>197</v>
      </c>
      <c r="AG66" s="64"/>
      <c r="AH66" s="40">
        <v>72</v>
      </c>
      <c r="AI66" s="40">
        <v>84</v>
      </c>
      <c r="AJ66" s="105">
        <v>72</v>
      </c>
      <c r="AK66" s="105">
        <v>5</v>
      </c>
      <c r="AL66" s="105">
        <v>77</v>
      </c>
      <c r="AM66" s="142">
        <f t="shared" si="69"/>
        <v>1.06944444444444</v>
      </c>
      <c r="AN66" s="64">
        <f>AJ66*4+AK66*8</f>
        <v>328</v>
      </c>
      <c r="AO66" s="64"/>
      <c r="AP66" s="40">
        <v>50</v>
      </c>
      <c r="AQ66" s="40">
        <v>65</v>
      </c>
      <c r="AR66" s="105">
        <v>29</v>
      </c>
      <c r="AS66" s="106">
        <f t="shared" si="70"/>
        <v>43.5</v>
      </c>
      <c r="AT66" s="40">
        <v>20</v>
      </c>
      <c r="AU66" s="40">
        <v>25</v>
      </c>
      <c r="AV66" s="105">
        <v>17</v>
      </c>
      <c r="AW66" s="106">
        <f>AV66*2.5</f>
        <v>42.5</v>
      </c>
      <c r="AX66" s="41">
        <v>12</v>
      </c>
      <c r="AY66" s="40">
        <v>16</v>
      </c>
      <c r="AZ66" s="105">
        <v>7</v>
      </c>
      <c r="BA66" s="106">
        <v>14</v>
      </c>
      <c r="BB66" s="41">
        <v>12</v>
      </c>
      <c r="BC66" s="41">
        <v>16</v>
      </c>
      <c r="BD66" s="105">
        <v>6</v>
      </c>
      <c r="BE66" s="206">
        <v>9</v>
      </c>
      <c r="BF66" s="40">
        <v>20</v>
      </c>
      <c r="BG66" s="40">
        <v>28</v>
      </c>
      <c r="BH66" s="48">
        <v>7</v>
      </c>
      <c r="BI66" s="207">
        <v>7</v>
      </c>
      <c r="BJ66" s="64">
        <v>725.44</v>
      </c>
      <c r="BK66" s="65">
        <v>50.8</v>
      </c>
      <c r="BL66" s="64">
        <v>30</v>
      </c>
      <c r="BM66" s="64">
        <v>12</v>
      </c>
      <c r="BN66" s="64">
        <v>1166.07</v>
      </c>
      <c r="BO66" s="92">
        <f t="shared" si="41"/>
        <v>0.4</v>
      </c>
      <c r="BP66" s="64">
        <v>58.3</v>
      </c>
      <c r="BQ66" s="64">
        <v>54</v>
      </c>
      <c r="BR66" s="40">
        <v>3600</v>
      </c>
      <c r="BS66" s="76">
        <v>3890</v>
      </c>
      <c r="BT66" s="65">
        <v>2484.14</v>
      </c>
      <c r="BU66" s="65">
        <v>124.2</v>
      </c>
      <c r="BV66" s="64">
        <v>5550</v>
      </c>
      <c r="BW66" s="64">
        <v>6271</v>
      </c>
      <c r="BX66" s="64">
        <v>4705.8599999999997</v>
      </c>
      <c r="BY66" s="98">
        <v>0.84790270270270296</v>
      </c>
      <c r="BZ66" s="64">
        <v>705.9</v>
      </c>
      <c r="CA66" s="53">
        <v>11500</v>
      </c>
      <c r="CB66" s="42">
        <v>12817</v>
      </c>
      <c r="CC66" s="30">
        <v>10023.700000000001</v>
      </c>
      <c r="CD66" s="31">
        <f t="shared" si="29"/>
        <v>0.87162608695652199</v>
      </c>
      <c r="CE66" s="32">
        <v>1503.6</v>
      </c>
      <c r="CF66" s="62"/>
      <c r="CG66" s="62"/>
      <c r="CH66" s="63">
        <f t="shared" si="72"/>
        <v>4585.8</v>
      </c>
      <c r="CI66" s="62">
        <f t="shared" si="55"/>
        <v>289</v>
      </c>
      <c r="CJ66" s="64"/>
      <c r="CK66" s="65">
        <f t="shared" si="43"/>
        <v>4585.8</v>
      </c>
      <c r="CL66" s="64">
        <f t="shared" si="44"/>
        <v>4585.8</v>
      </c>
    </row>
    <row r="67" spans="1:90">
      <c r="A67" s="25">
        <v>718</v>
      </c>
      <c r="B67" s="26" t="s">
        <v>350</v>
      </c>
      <c r="C67" s="26" t="s">
        <v>339</v>
      </c>
      <c r="D67" s="41">
        <v>6</v>
      </c>
      <c r="E67" s="41">
        <v>13</v>
      </c>
      <c r="F67" s="181">
        <v>4</v>
      </c>
      <c r="G67" s="179">
        <f t="shared" si="39"/>
        <v>0.66666666666666696</v>
      </c>
      <c r="H67" s="182">
        <f t="shared" si="68"/>
        <v>240</v>
      </c>
      <c r="I67" s="182"/>
      <c r="J67" s="53">
        <v>14</v>
      </c>
      <c r="K67" s="53">
        <v>21</v>
      </c>
      <c r="L67" s="105">
        <v>3</v>
      </c>
      <c r="M67" s="193">
        <f t="shared" si="21"/>
        <v>0.214285714285714</v>
      </c>
      <c r="N67" s="168">
        <v>15</v>
      </c>
      <c r="O67" s="168">
        <v>33</v>
      </c>
      <c r="P67" s="169">
        <v>534</v>
      </c>
      <c r="Q67" s="201">
        <v>641</v>
      </c>
      <c r="R67" s="202">
        <v>332.74</v>
      </c>
      <c r="S67" s="171">
        <f t="shared" si="22"/>
        <v>0.62310861423220998</v>
      </c>
      <c r="T67" s="138">
        <v>49.5</v>
      </c>
      <c r="U67" s="127">
        <v>2</v>
      </c>
      <c r="V67" s="129">
        <v>4</v>
      </c>
      <c r="W67" s="121">
        <v>0</v>
      </c>
      <c r="X67" s="124">
        <f t="shared" si="24"/>
        <v>0</v>
      </c>
      <c r="Y67" s="123">
        <v>0</v>
      </c>
      <c r="Z67" s="128">
        <v>10</v>
      </c>
      <c r="AA67" s="53">
        <v>7</v>
      </c>
      <c r="AB67" s="53">
        <v>11</v>
      </c>
      <c r="AC67" s="64">
        <v>2</v>
      </c>
      <c r="AD67" s="64">
        <v>250</v>
      </c>
      <c r="AE67" s="92">
        <f t="shared" si="40"/>
        <v>0.28571428571428598</v>
      </c>
      <c r="AF67" s="64">
        <f t="shared" si="75"/>
        <v>25</v>
      </c>
      <c r="AG67" s="64">
        <v>30</v>
      </c>
      <c r="AH67" s="40">
        <v>50</v>
      </c>
      <c r="AI67" s="40">
        <v>61</v>
      </c>
      <c r="AJ67" s="105">
        <v>6</v>
      </c>
      <c r="AK67" s="105">
        <v>2</v>
      </c>
      <c r="AL67" s="105">
        <v>8</v>
      </c>
      <c r="AM67" s="142">
        <f t="shared" si="69"/>
        <v>0.16</v>
      </c>
      <c r="AN67" s="64">
        <f>AJ67*3+AK67*6</f>
        <v>30</v>
      </c>
      <c r="AO67" s="64">
        <f>(AH67-AL67)*2.5</f>
        <v>105</v>
      </c>
      <c r="AP67" s="40">
        <v>27</v>
      </c>
      <c r="AQ67" s="40">
        <v>40</v>
      </c>
      <c r="AR67" s="105">
        <v>13</v>
      </c>
      <c r="AS67" s="106">
        <f t="shared" si="70"/>
        <v>19.5</v>
      </c>
      <c r="AT67" s="40">
        <v>8</v>
      </c>
      <c r="AU67" s="40">
        <v>16</v>
      </c>
      <c r="AV67" s="105">
        <v>2</v>
      </c>
      <c r="AW67" s="106">
        <f>AV67*2.5</f>
        <v>5</v>
      </c>
      <c r="AX67" s="41">
        <v>2</v>
      </c>
      <c r="AY67" s="40">
        <v>6</v>
      </c>
      <c r="AZ67" s="105">
        <v>1</v>
      </c>
      <c r="BA67" s="106">
        <v>2</v>
      </c>
      <c r="BB67" s="41">
        <v>2</v>
      </c>
      <c r="BC67" s="41">
        <v>5</v>
      </c>
      <c r="BD67" s="105">
        <v>0</v>
      </c>
      <c r="BE67" s="206">
        <v>0</v>
      </c>
      <c r="BF67" s="40">
        <v>10</v>
      </c>
      <c r="BG67" s="40">
        <v>16</v>
      </c>
      <c r="BH67" s="48">
        <v>2</v>
      </c>
      <c r="BI67" s="207">
        <v>2</v>
      </c>
      <c r="BJ67" s="64">
        <v>637.12</v>
      </c>
      <c r="BK67" s="65">
        <v>44.6</v>
      </c>
      <c r="BL67" s="64">
        <v>8</v>
      </c>
      <c r="BM67" s="64">
        <v>3.25</v>
      </c>
      <c r="BN67" s="64">
        <v>338</v>
      </c>
      <c r="BO67" s="92">
        <f t="shared" si="41"/>
        <v>0.40625</v>
      </c>
      <c r="BP67" s="64">
        <v>16.899999999999999</v>
      </c>
      <c r="BQ67" s="64">
        <v>14.3</v>
      </c>
      <c r="BR67" s="40">
        <v>450</v>
      </c>
      <c r="BS67" s="76">
        <v>640</v>
      </c>
      <c r="BT67" s="65">
        <v>387.47</v>
      </c>
      <c r="BU67" s="65">
        <v>19.399999999999999</v>
      </c>
      <c r="BV67" s="64">
        <v>1945</v>
      </c>
      <c r="BW67" s="64">
        <v>2424</v>
      </c>
      <c r="BX67" s="64">
        <v>404.12</v>
      </c>
      <c r="BY67" s="98">
        <v>0.20777377892030799</v>
      </c>
      <c r="BZ67" s="64">
        <v>0</v>
      </c>
      <c r="CA67" s="53">
        <v>2940</v>
      </c>
      <c r="CB67" s="42">
        <v>5370</v>
      </c>
      <c r="CC67" s="30">
        <v>1755.74</v>
      </c>
      <c r="CD67" s="31">
        <f t="shared" si="29"/>
        <v>0.59719047619047605</v>
      </c>
      <c r="CE67" s="32">
        <v>263.39999999999998</v>
      </c>
      <c r="CF67" s="62"/>
      <c r="CG67" s="62"/>
      <c r="CH67" s="63">
        <f t="shared" si="72"/>
        <v>732.3</v>
      </c>
      <c r="CI67" s="62">
        <f t="shared" si="55"/>
        <v>192.3</v>
      </c>
      <c r="CJ67" s="64"/>
      <c r="CK67" s="65">
        <f t="shared" si="43"/>
        <v>732.3</v>
      </c>
      <c r="CL67" s="64">
        <f t="shared" si="44"/>
        <v>732.3</v>
      </c>
    </row>
    <row r="68" spans="1:90">
      <c r="A68" s="25">
        <v>723</v>
      </c>
      <c r="B68" s="26" t="s">
        <v>351</v>
      </c>
      <c r="C68" s="26" t="s">
        <v>339</v>
      </c>
      <c r="D68" s="41">
        <v>7</v>
      </c>
      <c r="E68" s="41">
        <v>13</v>
      </c>
      <c r="F68" s="181">
        <v>1</v>
      </c>
      <c r="G68" s="179">
        <f t="shared" ref="G68:G105" si="76">(F68/D68)</f>
        <v>0.14285714285714299</v>
      </c>
      <c r="H68" s="182">
        <f t="shared" si="68"/>
        <v>60</v>
      </c>
      <c r="I68" s="182">
        <f t="shared" si="74"/>
        <v>60</v>
      </c>
      <c r="J68" s="53">
        <v>15</v>
      </c>
      <c r="K68" s="53">
        <v>18</v>
      </c>
      <c r="L68" s="105">
        <v>10</v>
      </c>
      <c r="M68" s="193">
        <f>L68/J68</f>
        <v>0.66666666666666696</v>
      </c>
      <c r="N68" s="168">
        <v>50</v>
      </c>
      <c r="O68" s="168"/>
      <c r="P68" s="169">
        <v>669</v>
      </c>
      <c r="Q68" s="201">
        <v>803</v>
      </c>
      <c r="R68" s="202">
        <v>417.66</v>
      </c>
      <c r="S68" s="171">
        <f t="shared" si="22"/>
        <v>0.62430493273542598</v>
      </c>
      <c r="T68" s="138">
        <v>64</v>
      </c>
      <c r="U68" s="127">
        <v>2</v>
      </c>
      <c r="V68" s="129">
        <v>4</v>
      </c>
      <c r="W68" s="121">
        <v>0</v>
      </c>
      <c r="X68" s="124">
        <f t="shared" si="24"/>
        <v>0</v>
      </c>
      <c r="Y68" s="123">
        <v>0</v>
      </c>
      <c r="Z68" s="128">
        <v>10</v>
      </c>
      <c r="AA68" s="41">
        <v>7</v>
      </c>
      <c r="AB68" s="53">
        <v>11</v>
      </c>
      <c r="AC68" s="64">
        <v>6</v>
      </c>
      <c r="AD68" s="64">
        <v>810</v>
      </c>
      <c r="AE68" s="92">
        <f t="shared" ref="AE68:AE99" si="77">AC68/AA68</f>
        <v>0.85714285714285698</v>
      </c>
      <c r="AF68" s="64">
        <f t="shared" si="75"/>
        <v>81</v>
      </c>
      <c r="AG68" s="64"/>
      <c r="AH68" s="40">
        <v>50</v>
      </c>
      <c r="AI68" s="40">
        <v>61</v>
      </c>
      <c r="AJ68" s="105">
        <v>55</v>
      </c>
      <c r="AK68" s="105">
        <v>9</v>
      </c>
      <c r="AL68" s="105">
        <v>64</v>
      </c>
      <c r="AM68" s="142">
        <f t="shared" si="69"/>
        <v>1.28</v>
      </c>
      <c r="AN68" s="64">
        <f>AJ68*4+AK68*8</f>
        <v>292</v>
      </c>
      <c r="AO68" s="64"/>
      <c r="AP68" s="40">
        <v>27</v>
      </c>
      <c r="AQ68" s="40">
        <v>40</v>
      </c>
      <c r="AR68" s="105">
        <v>13</v>
      </c>
      <c r="AS68" s="106">
        <f t="shared" si="70"/>
        <v>19.5</v>
      </c>
      <c r="AT68" s="40">
        <v>9</v>
      </c>
      <c r="AU68" s="40">
        <v>17</v>
      </c>
      <c r="AV68" s="105">
        <v>10</v>
      </c>
      <c r="AW68" s="106">
        <f>AV68*2.5</f>
        <v>25</v>
      </c>
      <c r="AX68" s="41">
        <v>3</v>
      </c>
      <c r="AY68" s="40">
        <v>8</v>
      </c>
      <c r="AZ68" s="105">
        <v>7</v>
      </c>
      <c r="BA68" s="106">
        <v>14</v>
      </c>
      <c r="BB68" s="41">
        <v>1</v>
      </c>
      <c r="BC68" s="41">
        <v>3</v>
      </c>
      <c r="BD68" s="105">
        <v>3</v>
      </c>
      <c r="BE68" s="206">
        <v>7.5</v>
      </c>
      <c r="BF68" s="40">
        <v>10</v>
      </c>
      <c r="BG68" s="40">
        <v>16</v>
      </c>
      <c r="BH68" s="48">
        <v>0</v>
      </c>
      <c r="BI68" s="207">
        <v>0</v>
      </c>
      <c r="BJ68" s="64"/>
      <c r="BK68" s="65"/>
      <c r="BL68" s="64">
        <v>13</v>
      </c>
      <c r="BM68" s="64">
        <v>6.9</v>
      </c>
      <c r="BN68" s="64">
        <v>576.79</v>
      </c>
      <c r="BO68" s="92">
        <f t="shared" ref="BO68:BO100" si="78">BM68/BL68</f>
        <v>0.53076923076923099</v>
      </c>
      <c r="BP68" s="64">
        <v>28.8</v>
      </c>
      <c r="BQ68" s="64">
        <v>18.3</v>
      </c>
      <c r="BR68" s="40">
        <v>744</v>
      </c>
      <c r="BS68" s="76">
        <v>841</v>
      </c>
      <c r="BT68" s="65">
        <v>540.21</v>
      </c>
      <c r="BU68" s="65">
        <v>27</v>
      </c>
      <c r="BV68" s="64">
        <v>2154</v>
      </c>
      <c r="BW68" s="64">
        <v>2546</v>
      </c>
      <c r="BX68" s="64">
        <v>811</v>
      </c>
      <c r="BY68" s="98">
        <v>0.376508820798514</v>
      </c>
      <c r="BZ68" s="64">
        <v>0</v>
      </c>
      <c r="CA68" s="53">
        <v>3298</v>
      </c>
      <c r="CB68" s="42">
        <v>5530</v>
      </c>
      <c r="CC68" s="30">
        <v>2228.98</v>
      </c>
      <c r="CD68" s="31">
        <f t="shared" si="29"/>
        <v>0.67585809581564604</v>
      </c>
      <c r="CE68" s="32">
        <v>334.3</v>
      </c>
      <c r="CF68" s="62"/>
      <c r="CG68" s="62"/>
      <c r="CH68" s="63">
        <f t="shared" si="72"/>
        <v>1003.1</v>
      </c>
      <c r="CI68" s="62">
        <f t="shared" si="55"/>
        <v>88.3</v>
      </c>
      <c r="CJ68" s="64"/>
      <c r="CK68" s="65">
        <f t="shared" ref="CK68:CK99" si="79">CH68-CJ68</f>
        <v>1003.1</v>
      </c>
      <c r="CL68" s="64">
        <f t="shared" ref="CL68:CL100" si="80">ROUND(CK68,1)</f>
        <v>1003.1</v>
      </c>
    </row>
    <row r="69" spans="1:90">
      <c r="A69" s="25">
        <v>724</v>
      </c>
      <c r="B69" s="26" t="s">
        <v>352</v>
      </c>
      <c r="C69" s="26" t="s">
        <v>339</v>
      </c>
      <c r="D69" s="41">
        <v>14</v>
      </c>
      <c r="E69" s="41">
        <v>19</v>
      </c>
      <c r="F69" s="181">
        <v>4</v>
      </c>
      <c r="G69" s="179">
        <f t="shared" si="76"/>
        <v>0.28571428571428598</v>
      </c>
      <c r="H69" s="182">
        <f t="shared" si="68"/>
        <v>240</v>
      </c>
      <c r="I69" s="182">
        <f t="shared" si="74"/>
        <v>100</v>
      </c>
      <c r="J69" s="53">
        <v>22</v>
      </c>
      <c r="K69" s="53">
        <v>23</v>
      </c>
      <c r="L69" s="105">
        <v>6</v>
      </c>
      <c r="M69" s="193">
        <f>L69/J69</f>
        <v>0.27272727272727298</v>
      </c>
      <c r="N69" s="168">
        <v>30</v>
      </c>
      <c r="O69" s="168">
        <v>48</v>
      </c>
      <c r="P69" s="169">
        <v>1007</v>
      </c>
      <c r="Q69" s="201">
        <v>1208</v>
      </c>
      <c r="R69" s="202">
        <v>1053.3</v>
      </c>
      <c r="S69" s="171">
        <f t="shared" si="22"/>
        <v>1.04597815292949</v>
      </c>
      <c r="T69" s="138">
        <v>135.5</v>
      </c>
      <c r="U69" s="127">
        <v>4</v>
      </c>
      <c r="V69" s="129">
        <v>6</v>
      </c>
      <c r="W69" s="121">
        <v>1</v>
      </c>
      <c r="X69" s="124">
        <f t="shared" si="24"/>
        <v>0.25</v>
      </c>
      <c r="Y69" s="123">
        <v>15</v>
      </c>
      <c r="Z69" s="128">
        <v>15</v>
      </c>
      <c r="AA69" s="41">
        <v>10</v>
      </c>
      <c r="AB69" s="53">
        <v>16</v>
      </c>
      <c r="AC69" s="64">
        <v>10</v>
      </c>
      <c r="AD69" s="64">
        <v>1280</v>
      </c>
      <c r="AE69" s="92">
        <f t="shared" si="77"/>
        <v>1</v>
      </c>
      <c r="AF69" s="64">
        <f t="shared" si="75"/>
        <v>128</v>
      </c>
      <c r="AG69" s="64"/>
      <c r="AH69" s="40">
        <v>64</v>
      </c>
      <c r="AI69" s="40">
        <v>75</v>
      </c>
      <c r="AJ69" s="105">
        <v>79</v>
      </c>
      <c r="AK69" s="105">
        <v>29</v>
      </c>
      <c r="AL69" s="105">
        <v>108</v>
      </c>
      <c r="AM69" s="142">
        <f t="shared" si="69"/>
        <v>1.6875</v>
      </c>
      <c r="AN69" s="64">
        <f>AJ69*4+AK69*8</f>
        <v>548</v>
      </c>
      <c r="AO69" s="64"/>
      <c r="AP69" s="40">
        <v>43</v>
      </c>
      <c r="AQ69" s="40">
        <v>54</v>
      </c>
      <c r="AR69" s="105">
        <v>15</v>
      </c>
      <c r="AS69" s="106">
        <f t="shared" si="70"/>
        <v>22.5</v>
      </c>
      <c r="AT69" s="40">
        <v>16</v>
      </c>
      <c r="AU69" s="40">
        <v>21</v>
      </c>
      <c r="AV69" s="105">
        <v>12</v>
      </c>
      <c r="AW69" s="106">
        <f>AV69*2.5</f>
        <v>30</v>
      </c>
      <c r="AX69" s="41">
        <v>4</v>
      </c>
      <c r="AY69" s="40">
        <v>8</v>
      </c>
      <c r="AZ69" s="105">
        <v>14</v>
      </c>
      <c r="BA69" s="106">
        <f t="shared" ref="BA69:BA74" si="81">AZ69*4</f>
        <v>56</v>
      </c>
      <c r="BB69" s="41">
        <v>4</v>
      </c>
      <c r="BC69" s="41">
        <v>8</v>
      </c>
      <c r="BD69" s="105">
        <v>6</v>
      </c>
      <c r="BE69" s="206">
        <v>9</v>
      </c>
      <c r="BF69" s="40">
        <v>12</v>
      </c>
      <c r="BG69" s="40">
        <v>20</v>
      </c>
      <c r="BH69" s="48">
        <v>6</v>
      </c>
      <c r="BI69" s="207">
        <v>6</v>
      </c>
      <c r="BJ69" s="64">
        <v>86.2</v>
      </c>
      <c r="BK69" s="65">
        <v>6</v>
      </c>
      <c r="BL69" s="64">
        <v>21</v>
      </c>
      <c r="BM69" s="64">
        <v>21.95</v>
      </c>
      <c r="BN69" s="64">
        <v>2614.23</v>
      </c>
      <c r="BO69" s="92">
        <f t="shared" si="78"/>
        <v>1.0452380952381</v>
      </c>
      <c r="BP69" s="64">
        <v>261.39999999999998</v>
      </c>
      <c r="BQ69" s="64">
        <v>0</v>
      </c>
      <c r="BR69" s="40">
        <v>2045</v>
      </c>
      <c r="BS69" s="76">
        <v>2833</v>
      </c>
      <c r="BT69" s="65">
        <v>1866</v>
      </c>
      <c r="BU69" s="65">
        <v>93.3</v>
      </c>
      <c r="BV69" s="64">
        <v>4145</v>
      </c>
      <c r="BW69" s="64">
        <v>4650</v>
      </c>
      <c r="BX69" s="64">
        <v>1619</v>
      </c>
      <c r="BY69" s="98">
        <v>0.39059107358263001</v>
      </c>
      <c r="BZ69" s="64">
        <v>0</v>
      </c>
      <c r="CA69" s="53">
        <v>7604</v>
      </c>
      <c r="CB69" s="42">
        <v>9950</v>
      </c>
      <c r="CC69" s="70">
        <v>4016.29</v>
      </c>
      <c r="CD69" s="31">
        <f t="shared" si="29"/>
        <v>0.52818122041031002</v>
      </c>
      <c r="CE69" s="32">
        <v>602.4</v>
      </c>
      <c r="CF69" s="62">
        <v>4</v>
      </c>
      <c r="CG69" s="62">
        <f>CF69*3.75</f>
        <v>15</v>
      </c>
      <c r="CH69" s="63">
        <f t="shared" si="72"/>
        <v>2198.1</v>
      </c>
      <c r="CI69" s="62">
        <f t="shared" ref="CI69:CI102" si="82">I69+O69+Z69+AG69+AO69+BQ69</f>
        <v>163</v>
      </c>
      <c r="CJ69" s="64"/>
      <c r="CK69" s="65">
        <f t="shared" si="79"/>
        <v>2198.1</v>
      </c>
      <c r="CL69" s="64">
        <f t="shared" si="80"/>
        <v>2198.1</v>
      </c>
    </row>
    <row r="70" spans="1:90">
      <c r="A70" s="25">
        <v>740</v>
      </c>
      <c r="B70" s="26" t="s">
        <v>353</v>
      </c>
      <c r="C70" s="26" t="s">
        <v>339</v>
      </c>
      <c r="D70" s="41">
        <v>5</v>
      </c>
      <c r="E70" s="41">
        <v>7</v>
      </c>
      <c r="F70" s="181">
        <v>3</v>
      </c>
      <c r="G70" s="179">
        <f t="shared" si="76"/>
        <v>0.6</v>
      </c>
      <c r="H70" s="182">
        <f t="shared" si="68"/>
        <v>180</v>
      </c>
      <c r="I70" s="182">
        <f t="shared" si="74"/>
        <v>20</v>
      </c>
      <c r="J70" s="53">
        <v>10</v>
      </c>
      <c r="K70" s="53">
        <v>15</v>
      </c>
      <c r="L70" s="105">
        <v>8</v>
      </c>
      <c r="M70" s="193">
        <f>L70/J70</f>
        <v>0.8</v>
      </c>
      <c r="N70" s="168">
        <v>40</v>
      </c>
      <c r="O70" s="168"/>
      <c r="P70" s="220">
        <v>433</v>
      </c>
      <c r="Q70" s="225">
        <v>519</v>
      </c>
      <c r="R70" s="202">
        <v>760.95</v>
      </c>
      <c r="S70" s="171">
        <f t="shared" si="22"/>
        <v>1.7573903002309501</v>
      </c>
      <c r="T70" s="138">
        <v>131.5</v>
      </c>
      <c r="U70" s="127">
        <v>1</v>
      </c>
      <c r="V70" s="129">
        <v>2</v>
      </c>
      <c r="W70" s="121">
        <v>2</v>
      </c>
      <c r="X70" s="124">
        <f t="shared" si="24"/>
        <v>2</v>
      </c>
      <c r="Y70" s="123">
        <v>50</v>
      </c>
      <c r="Z70" s="128"/>
      <c r="AA70" s="41">
        <v>4</v>
      </c>
      <c r="AB70" s="53">
        <v>9</v>
      </c>
      <c r="AC70" s="64">
        <v>2</v>
      </c>
      <c r="AD70" s="64">
        <v>250</v>
      </c>
      <c r="AE70" s="92">
        <f t="shared" si="77"/>
        <v>0.5</v>
      </c>
      <c r="AF70" s="64">
        <f t="shared" si="75"/>
        <v>25</v>
      </c>
      <c r="AG70" s="64">
        <v>12</v>
      </c>
      <c r="AH70" s="43">
        <v>47</v>
      </c>
      <c r="AI70" s="43">
        <v>58</v>
      </c>
      <c r="AJ70" s="105">
        <v>38</v>
      </c>
      <c r="AK70" s="105">
        <v>8</v>
      </c>
      <c r="AL70" s="105">
        <v>46</v>
      </c>
      <c r="AM70" s="142">
        <f t="shared" si="69"/>
        <v>0.97872340425531901</v>
      </c>
      <c r="AN70" s="64">
        <f t="shared" ref="AN70:AN75" si="83">AJ70*3+AK70*6</f>
        <v>162</v>
      </c>
      <c r="AO70" s="64"/>
      <c r="AP70" s="43">
        <v>25</v>
      </c>
      <c r="AQ70" s="43">
        <v>37</v>
      </c>
      <c r="AR70" s="105">
        <v>3</v>
      </c>
      <c r="AS70" s="106">
        <f t="shared" si="70"/>
        <v>4.5</v>
      </c>
      <c r="AT70" s="43">
        <v>7</v>
      </c>
      <c r="AU70" s="43">
        <v>10</v>
      </c>
      <c r="AV70" s="105">
        <v>11</v>
      </c>
      <c r="AW70" s="106">
        <f>AV70*5</f>
        <v>55</v>
      </c>
      <c r="AX70" s="50">
        <v>2</v>
      </c>
      <c r="AY70" s="43">
        <v>7</v>
      </c>
      <c r="AZ70" s="105">
        <v>2</v>
      </c>
      <c r="BA70" s="106">
        <v>4</v>
      </c>
      <c r="BB70" s="50">
        <v>1</v>
      </c>
      <c r="BC70" s="50">
        <v>4</v>
      </c>
      <c r="BD70" s="105">
        <v>1</v>
      </c>
      <c r="BE70" s="206">
        <v>1.5</v>
      </c>
      <c r="BF70" s="40">
        <v>7</v>
      </c>
      <c r="BG70" s="40">
        <v>10</v>
      </c>
      <c r="BH70" s="48">
        <v>7</v>
      </c>
      <c r="BI70" s="207">
        <v>7</v>
      </c>
      <c r="BJ70" s="64">
        <v>448.9</v>
      </c>
      <c r="BK70" s="65">
        <v>31.4</v>
      </c>
      <c r="BL70" s="64">
        <v>8</v>
      </c>
      <c r="BM70" s="64">
        <v>12.65</v>
      </c>
      <c r="BN70" s="64">
        <v>1271.23</v>
      </c>
      <c r="BO70" s="92">
        <f t="shared" si="78"/>
        <v>1.58125</v>
      </c>
      <c r="BP70" s="64">
        <v>152.5</v>
      </c>
      <c r="BQ70" s="64">
        <v>0</v>
      </c>
      <c r="BR70" s="43">
        <v>150</v>
      </c>
      <c r="BS70" s="77">
        <v>378</v>
      </c>
      <c r="BT70" s="65">
        <v>772.76</v>
      </c>
      <c r="BU70" s="65">
        <v>61.8</v>
      </c>
      <c r="BV70" s="64">
        <v>1690</v>
      </c>
      <c r="BW70" s="64">
        <v>2190</v>
      </c>
      <c r="BX70" s="64">
        <v>1726.15</v>
      </c>
      <c r="BY70" s="98">
        <v>1.0213905325443799</v>
      </c>
      <c r="BZ70" s="64">
        <v>258.89999999999998</v>
      </c>
      <c r="CA70" s="71">
        <v>2643</v>
      </c>
      <c r="CB70" s="72">
        <v>4769</v>
      </c>
      <c r="CC70" s="32">
        <v>5092.74</v>
      </c>
      <c r="CD70" s="31">
        <f t="shared" si="29"/>
        <v>1.9268785471055601</v>
      </c>
      <c r="CE70" s="32">
        <v>865.8</v>
      </c>
      <c r="CF70" s="62"/>
      <c r="CG70" s="62"/>
      <c r="CH70" s="63">
        <f t="shared" si="72"/>
        <v>2030.9</v>
      </c>
      <c r="CI70" s="62">
        <f t="shared" si="82"/>
        <v>32</v>
      </c>
      <c r="CJ70" s="64"/>
      <c r="CK70" s="65">
        <f t="shared" si="79"/>
        <v>2030.9</v>
      </c>
      <c r="CL70" s="64">
        <f t="shared" si="80"/>
        <v>2030.9</v>
      </c>
    </row>
    <row r="71" spans="1:90">
      <c r="A71" s="25">
        <v>743</v>
      </c>
      <c r="B71" s="26" t="s">
        <v>354</v>
      </c>
      <c r="C71" s="26" t="s">
        <v>339</v>
      </c>
      <c r="D71" s="41"/>
      <c r="E71" s="41"/>
      <c r="F71" s="181">
        <v>1</v>
      </c>
      <c r="G71" s="179"/>
      <c r="H71" s="182">
        <v>60</v>
      </c>
      <c r="I71" s="182"/>
      <c r="J71" s="53">
        <v>0</v>
      </c>
      <c r="K71" s="53">
        <v>0</v>
      </c>
      <c r="L71" s="105">
        <v>1</v>
      </c>
      <c r="M71" s="193"/>
      <c r="N71" s="168">
        <v>5</v>
      </c>
      <c r="O71" s="168"/>
      <c r="P71" s="220">
        <v>0</v>
      </c>
      <c r="Q71" s="225">
        <v>0</v>
      </c>
      <c r="R71" s="202">
        <v>387.9</v>
      </c>
      <c r="S71" s="171">
        <v>0</v>
      </c>
      <c r="T71" s="138">
        <v>32</v>
      </c>
      <c r="U71" s="127"/>
      <c r="V71" s="129"/>
      <c r="W71" s="121"/>
      <c r="X71" s="124"/>
      <c r="Y71" s="123"/>
      <c r="Z71" s="128"/>
      <c r="AA71" s="41"/>
      <c r="AB71" s="53"/>
      <c r="AC71" s="64"/>
      <c r="AD71" s="64"/>
      <c r="AE71" s="92" t="e">
        <f t="shared" si="77"/>
        <v>#DIV/0!</v>
      </c>
      <c r="AF71" s="64"/>
      <c r="AG71" s="64"/>
      <c r="AH71" s="43">
        <v>0</v>
      </c>
      <c r="AI71" s="43">
        <v>0</v>
      </c>
      <c r="AJ71" s="105"/>
      <c r="AK71" s="105"/>
      <c r="AL71" s="105"/>
      <c r="AM71" s="142"/>
      <c r="AN71" s="64"/>
      <c r="AO71" s="64"/>
      <c r="AP71" s="43">
        <v>0</v>
      </c>
      <c r="AQ71" s="43">
        <v>0</v>
      </c>
      <c r="AR71" s="43">
        <v>9</v>
      </c>
      <c r="AS71" s="231">
        <v>13.5</v>
      </c>
      <c r="AT71" s="43">
        <v>0</v>
      </c>
      <c r="AU71" s="43">
        <v>0</v>
      </c>
      <c r="AV71" s="43">
        <v>3</v>
      </c>
      <c r="AW71" s="106">
        <v>7.5</v>
      </c>
      <c r="AX71" s="43">
        <v>0</v>
      </c>
      <c r="AY71" s="43">
        <v>0</v>
      </c>
      <c r="AZ71" s="43">
        <v>0</v>
      </c>
      <c r="BA71" s="106">
        <f t="shared" si="81"/>
        <v>0</v>
      </c>
      <c r="BB71" s="43">
        <v>0</v>
      </c>
      <c r="BC71" s="43">
        <v>0</v>
      </c>
      <c r="BD71" s="43">
        <v>0</v>
      </c>
      <c r="BE71" s="206">
        <v>0</v>
      </c>
      <c r="BF71" s="40">
        <v>0</v>
      </c>
      <c r="BG71" s="40">
        <v>0</v>
      </c>
      <c r="BH71" s="40">
        <v>0</v>
      </c>
      <c r="BI71" s="208">
        <v>0</v>
      </c>
      <c r="BJ71" s="64"/>
      <c r="BK71" s="65"/>
      <c r="BL71" s="64"/>
      <c r="BM71" s="64"/>
      <c r="BN71" s="64"/>
      <c r="BO71" s="92"/>
      <c r="BP71" s="64">
        <v>0</v>
      </c>
      <c r="BQ71" s="64">
        <v>0</v>
      </c>
      <c r="BR71" s="43"/>
      <c r="BS71" s="77"/>
      <c r="BT71" s="65"/>
      <c r="BU71" s="65"/>
      <c r="BV71" s="64">
        <v>0</v>
      </c>
      <c r="BW71" s="64">
        <v>0</v>
      </c>
      <c r="BX71" s="64">
        <v>42.8</v>
      </c>
      <c r="BY71" s="98"/>
      <c r="BZ71" s="64">
        <v>6.4</v>
      </c>
      <c r="CA71" s="71"/>
      <c r="CB71" s="72"/>
      <c r="CC71" s="32">
        <v>1375.66</v>
      </c>
      <c r="CD71" s="73"/>
      <c r="CE71" s="32">
        <v>206.3</v>
      </c>
      <c r="CF71" s="62"/>
      <c r="CG71" s="62"/>
      <c r="CH71" s="63">
        <f t="shared" si="72"/>
        <v>330.7</v>
      </c>
      <c r="CI71" s="62">
        <f t="shared" si="82"/>
        <v>0</v>
      </c>
      <c r="CJ71" s="64"/>
      <c r="CK71" s="65">
        <f t="shared" si="79"/>
        <v>330.7</v>
      </c>
      <c r="CL71" s="64">
        <f t="shared" si="80"/>
        <v>330.7</v>
      </c>
    </row>
    <row r="72" spans="1:90" s="5" customFormat="1">
      <c r="A72" s="34" t="s">
        <v>303</v>
      </c>
      <c r="B72" s="35"/>
      <c r="C72" s="35" t="s">
        <v>339</v>
      </c>
      <c r="D72" s="45">
        <f>SUM(D56:D70)</f>
        <v>160</v>
      </c>
      <c r="E72" s="45">
        <f>SUM(E56:E70)</f>
        <v>236</v>
      </c>
      <c r="F72" s="45">
        <f>SUM(F56:F70)</f>
        <v>69.2</v>
      </c>
      <c r="G72" s="183">
        <f t="shared" si="76"/>
        <v>0.4325</v>
      </c>
      <c r="H72" s="45">
        <f>SUM(H56:H71)</f>
        <v>4212</v>
      </c>
      <c r="I72" s="45">
        <f>SUM(I56:I71)</f>
        <v>798</v>
      </c>
      <c r="J72" s="45">
        <f t="shared" ref="J72:AF72" si="84">SUM(J56:J71)</f>
        <v>281</v>
      </c>
      <c r="K72" s="45">
        <f t="shared" si="84"/>
        <v>373</v>
      </c>
      <c r="L72" s="45">
        <f t="shared" si="84"/>
        <v>302</v>
      </c>
      <c r="M72" s="45">
        <f t="shared" si="84"/>
        <v>15.752371207224201</v>
      </c>
      <c r="N72" s="45">
        <f t="shared" si="84"/>
        <v>1690</v>
      </c>
      <c r="O72" s="45">
        <f t="shared" si="84"/>
        <v>159</v>
      </c>
      <c r="P72" s="45">
        <f t="shared" si="84"/>
        <v>19250</v>
      </c>
      <c r="Q72" s="45">
        <f t="shared" si="84"/>
        <v>23098</v>
      </c>
      <c r="R72" s="45">
        <f t="shared" si="84"/>
        <v>25069.86</v>
      </c>
      <c r="S72" s="45">
        <f t="shared" si="84"/>
        <v>17.7459322613655</v>
      </c>
      <c r="T72" s="45">
        <f t="shared" si="84"/>
        <v>4139</v>
      </c>
      <c r="U72" s="45">
        <f t="shared" si="84"/>
        <v>48</v>
      </c>
      <c r="V72" s="45">
        <f t="shared" si="84"/>
        <v>78</v>
      </c>
      <c r="W72" s="45">
        <f t="shared" si="84"/>
        <v>20</v>
      </c>
      <c r="X72" s="45">
        <f t="shared" si="84"/>
        <v>7.2833333333333403</v>
      </c>
      <c r="Y72" s="45">
        <f t="shared" si="84"/>
        <v>370</v>
      </c>
      <c r="Z72" s="45">
        <f t="shared" si="84"/>
        <v>150</v>
      </c>
      <c r="AA72" s="45">
        <f t="shared" si="84"/>
        <v>151</v>
      </c>
      <c r="AB72" s="45">
        <f t="shared" si="84"/>
        <v>225</v>
      </c>
      <c r="AC72" s="45">
        <f t="shared" si="84"/>
        <v>126</v>
      </c>
      <c r="AD72" s="45">
        <f t="shared" si="84"/>
        <v>15926.44</v>
      </c>
      <c r="AE72" s="45" t="e">
        <f t="shared" si="84"/>
        <v>#DIV/0!</v>
      </c>
      <c r="AF72" s="45">
        <f t="shared" si="84"/>
        <v>1631.944</v>
      </c>
      <c r="AG72" s="45">
        <f t="shared" ref="AG72:BL72" si="85">SUM(AG56:AG71)</f>
        <v>192</v>
      </c>
      <c r="AH72" s="45">
        <f t="shared" si="85"/>
        <v>865</v>
      </c>
      <c r="AI72" s="45">
        <f t="shared" si="85"/>
        <v>1035</v>
      </c>
      <c r="AJ72" s="45">
        <f t="shared" si="85"/>
        <v>724</v>
      </c>
      <c r="AK72" s="45">
        <f t="shared" si="85"/>
        <v>129</v>
      </c>
      <c r="AL72" s="45">
        <f t="shared" si="85"/>
        <v>853</v>
      </c>
      <c r="AM72" s="45">
        <f t="shared" si="85"/>
        <v>14.5631485318267</v>
      </c>
      <c r="AN72" s="45">
        <f t="shared" si="85"/>
        <v>3591</v>
      </c>
      <c r="AO72" s="45">
        <f t="shared" si="85"/>
        <v>362.5</v>
      </c>
      <c r="AP72" s="45">
        <f t="shared" si="85"/>
        <v>535</v>
      </c>
      <c r="AQ72" s="45">
        <f t="shared" si="85"/>
        <v>719</v>
      </c>
      <c r="AR72" s="45">
        <f t="shared" si="85"/>
        <v>349</v>
      </c>
      <c r="AS72" s="45">
        <f t="shared" si="85"/>
        <v>523.5</v>
      </c>
      <c r="AT72" s="45">
        <f t="shared" si="85"/>
        <v>181</v>
      </c>
      <c r="AU72" s="45">
        <f t="shared" si="85"/>
        <v>279</v>
      </c>
      <c r="AV72" s="45">
        <f t="shared" si="85"/>
        <v>165</v>
      </c>
      <c r="AW72" s="45">
        <f t="shared" si="85"/>
        <v>527.5</v>
      </c>
      <c r="AX72" s="45">
        <f t="shared" si="85"/>
        <v>93</v>
      </c>
      <c r="AY72" s="45">
        <f t="shared" si="85"/>
        <v>150</v>
      </c>
      <c r="AZ72" s="45">
        <f t="shared" si="85"/>
        <v>96</v>
      </c>
      <c r="BA72" s="45">
        <f t="shared" si="85"/>
        <v>264</v>
      </c>
      <c r="BB72" s="45">
        <f t="shared" si="85"/>
        <v>69</v>
      </c>
      <c r="BC72" s="45">
        <f t="shared" si="85"/>
        <v>121</v>
      </c>
      <c r="BD72" s="45">
        <f t="shared" si="85"/>
        <v>54</v>
      </c>
      <c r="BE72" s="45">
        <f t="shared" si="85"/>
        <v>84</v>
      </c>
      <c r="BF72" s="45">
        <f t="shared" si="85"/>
        <v>189</v>
      </c>
      <c r="BG72" s="45">
        <f t="shared" si="85"/>
        <v>283</v>
      </c>
      <c r="BH72" s="45">
        <f t="shared" si="85"/>
        <v>88</v>
      </c>
      <c r="BI72" s="45">
        <f t="shared" si="85"/>
        <v>88</v>
      </c>
      <c r="BJ72" s="45">
        <f t="shared" si="85"/>
        <v>8394.36</v>
      </c>
      <c r="BK72" s="45">
        <f t="shared" si="85"/>
        <v>587.5</v>
      </c>
      <c r="BL72" s="45">
        <f t="shared" si="85"/>
        <v>253</v>
      </c>
      <c r="BM72" s="45">
        <f t="shared" ref="BM72:CL72" si="86">SUM(BM56:BM71)</f>
        <v>192.5</v>
      </c>
      <c r="BN72" s="45">
        <f t="shared" si="86"/>
        <v>18833.12</v>
      </c>
      <c r="BO72" s="45">
        <f t="shared" si="86"/>
        <v>12.795350727703701</v>
      </c>
      <c r="BP72" s="45">
        <f t="shared" si="86"/>
        <v>1626.3</v>
      </c>
      <c r="BQ72" s="45">
        <f t="shared" si="86"/>
        <v>247</v>
      </c>
      <c r="BR72" s="45">
        <f t="shared" si="86"/>
        <v>22830</v>
      </c>
      <c r="BS72" s="45">
        <f t="shared" si="86"/>
        <v>27225</v>
      </c>
      <c r="BT72" s="45">
        <f t="shared" si="86"/>
        <v>22580.400000000001</v>
      </c>
      <c r="BU72" s="45">
        <f t="shared" si="86"/>
        <v>1401.7</v>
      </c>
      <c r="BV72" s="45">
        <f t="shared" si="86"/>
        <v>47419</v>
      </c>
      <c r="BW72" s="45">
        <f t="shared" si="86"/>
        <v>55080</v>
      </c>
      <c r="BX72" s="45">
        <f t="shared" si="86"/>
        <v>32099.74</v>
      </c>
      <c r="BY72" s="45">
        <f t="shared" si="86"/>
        <v>10.355723653572101</v>
      </c>
      <c r="BZ72" s="45">
        <f t="shared" si="86"/>
        <v>4471.2</v>
      </c>
      <c r="CA72" s="45">
        <f t="shared" si="86"/>
        <v>89707.5</v>
      </c>
      <c r="CB72" s="45">
        <f t="shared" si="86"/>
        <v>119660</v>
      </c>
      <c r="CC72" s="45">
        <f t="shared" si="86"/>
        <v>82913.09</v>
      </c>
      <c r="CD72" s="45">
        <f t="shared" si="86"/>
        <v>14.446209013572201</v>
      </c>
      <c r="CE72" s="45">
        <f t="shared" si="86"/>
        <v>12856.4</v>
      </c>
      <c r="CF72" s="45">
        <f t="shared" si="86"/>
        <v>32</v>
      </c>
      <c r="CG72" s="45">
        <f t="shared" si="86"/>
        <v>120</v>
      </c>
      <c r="CH72" s="45">
        <f t="shared" si="86"/>
        <v>38184.044000000002</v>
      </c>
      <c r="CI72" s="45">
        <f t="shared" si="86"/>
        <v>1908.5</v>
      </c>
      <c r="CJ72" s="45">
        <f t="shared" si="86"/>
        <v>376.77</v>
      </c>
      <c r="CK72" s="45">
        <f t="shared" si="86"/>
        <v>37807.273999999998</v>
      </c>
      <c r="CL72" s="45">
        <f t="shared" si="86"/>
        <v>37807.300000000003</v>
      </c>
    </row>
    <row r="73" spans="1:90">
      <c r="A73" s="47">
        <v>341</v>
      </c>
      <c r="B73" s="18" t="s">
        <v>355</v>
      </c>
      <c r="C73" s="18" t="s">
        <v>356</v>
      </c>
      <c r="D73" s="74">
        <v>28</v>
      </c>
      <c r="E73" s="74">
        <v>41</v>
      </c>
      <c r="F73" s="181">
        <v>33.136000000000003</v>
      </c>
      <c r="G73" s="179">
        <f t="shared" si="76"/>
        <v>1.1834285714285699</v>
      </c>
      <c r="H73" s="182">
        <f t="shared" ref="H73:H87" si="87">F73*60</f>
        <v>1988.16</v>
      </c>
      <c r="I73" s="182"/>
      <c r="J73" s="74">
        <v>73</v>
      </c>
      <c r="K73" s="74">
        <v>94</v>
      </c>
      <c r="L73" s="140">
        <v>134</v>
      </c>
      <c r="M73" s="192">
        <f t="shared" ref="M73:M105" si="88">L73/J73</f>
        <v>1.83561643835616</v>
      </c>
      <c r="N73" s="168">
        <v>938</v>
      </c>
      <c r="O73" s="168"/>
      <c r="P73" s="191">
        <v>4531</v>
      </c>
      <c r="Q73" s="197">
        <v>5438</v>
      </c>
      <c r="R73" s="202">
        <v>3976.27</v>
      </c>
      <c r="S73" s="171">
        <f t="shared" ref="S73:S105" si="89">R73/P73</f>
        <v>0.87757007283160404</v>
      </c>
      <c r="T73" s="138">
        <v>568</v>
      </c>
      <c r="U73" s="119">
        <v>9</v>
      </c>
      <c r="V73" s="121">
        <v>14</v>
      </c>
      <c r="W73" s="121">
        <v>23</v>
      </c>
      <c r="X73" s="124">
        <f t="shared" ref="X73:X105" si="90">W73/U73</f>
        <v>2.5555555555555598</v>
      </c>
      <c r="Y73" s="123">
        <v>575</v>
      </c>
      <c r="Z73" s="128"/>
      <c r="AA73" s="40">
        <v>30</v>
      </c>
      <c r="AB73" s="40">
        <v>44</v>
      </c>
      <c r="AC73" s="64">
        <v>30</v>
      </c>
      <c r="AD73" s="64">
        <v>3841.44</v>
      </c>
      <c r="AE73" s="92">
        <f t="shared" si="77"/>
        <v>1</v>
      </c>
      <c r="AF73" s="64">
        <f t="shared" ref="AF73:AF99" si="91">AD73*0.1</f>
        <v>384.14400000000001</v>
      </c>
      <c r="AG73" s="64"/>
      <c r="AH73" s="74">
        <v>157</v>
      </c>
      <c r="AI73" s="74">
        <v>188</v>
      </c>
      <c r="AJ73" s="105">
        <v>107</v>
      </c>
      <c r="AK73" s="105">
        <v>49</v>
      </c>
      <c r="AL73" s="105">
        <v>156</v>
      </c>
      <c r="AM73" s="142">
        <f t="shared" ref="AM73:AM88" si="92">AL73/AH73</f>
        <v>0.99363057324840798</v>
      </c>
      <c r="AN73" s="64">
        <f t="shared" si="83"/>
        <v>615</v>
      </c>
      <c r="AO73" s="64"/>
      <c r="AP73" s="74">
        <v>106</v>
      </c>
      <c r="AQ73" s="74">
        <v>143</v>
      </c>
      <c r="AR73" s="105">
        <v>10</v>
      </c>
      <c r="AS73" s="106">
        <f>AR73*1.5</f>
        <v>15</v>
      </c>
      <c r="AT73" s="74">
        <v>35</v>
      </c>
      <c r="AU73" s="74">
        <v>55</v>
      </c>
      <c r="AV73" s="105">
        <v>7</v>
      </c>
      <c r="AW73" s="106">
        <f t="shared" ref="AW73:AW78" si="93">AV73*2.5</f>
        <v>17.5</v>
      </c>
      <c r="AX73" s="74">
        <v>18</v>
      </c>
      <c r="AY73" s="74">
        <v>30</v>
      </c>
      <c r="AZ73" s="105">
        <v>13</v>
      </c>
      <c r="BA73" s="106">
        <v>26</v>
      </c>
      <c r="BB73" s="74">
        <v>13</v>
      </c>
      <c r="BC73" s="74">
        <v>23</v>
      </c>
      <c r="BD73" s="105">
        <v>5</v>
      </c>
      <c r="BE73" s="206">
        <v>7.5</v>
      </c>
      <c r="BF73" s="40">
        <v>33</v>
      </c>
      <c r="BG73" s="40">
        <v>50</v>
      </c>
      <c r="BH73" s="48">
        <v>11</v>
      </c>
      <c r="BI73" s="207">
        <v>11</v>
      </c>
      <c r="BJ73" s="64">
        <v>1882.48</v>
      </c>
      <c r="BK73" s="65">
        <v>131.80000000000001</v>
      </c>
      <c r="BL73" s="64">
        <v>38</v>
      </c>
      <c r="BM73" s="64">
        <v>18.5</v>
      </c>
      <c r="BN73" s="64">
        <v>1772.22</v>
      </c>
      <c r="BO73" s="92">
        <f t="shared" si="78"/>
        <v>0.48684210526315802</v>
      </c>
      <c r="BP73" s="64">
        <v>88.6</v>
      </c>
      <c r="BQ73" s="64">
        <v>58.5</v>
      </c>
      <c r="BR73" s="74">
        <v>4417</v>
      </c>
      <c r="BS73" s="75">
        <v>5300</v>
      </c>
      <c r="BT73" s="65">
        <v>2916.85</v>
      </c>
      <c r="BU73" s="65">
        <v>145.80000000000001</v>
      </c>
      <c r="BV73" s="64">
        <v>8494</v>
      </c>
      <c r="BW73" s="64">
        <v>9910</v>
      </c>
      <c r="BX73" s="64">
        <v>12161.04</v>
      </c>
      <c r="BY73" s="98">
        <v>1.43172121497528</v>
      </c>
      <c r="BZ73" s="64">
        <v>3040.3</v>
      </c>
      <c r="CA73" s="74">
        <v>15944</v>
      </c>
      <c r="CB73" s="75">
        <v>21258</v>
      </c>
      <c r="CC73" s="30">
        <v>26829.65</v>
      </c>
      <c r="CD73" s="31">
        <v>1.6827427245358799</v>
      </c>
      <c r="CE73" s="32">
        <v>4561</v>
      </c>
      <c r="CF73" s="62"/>
      <c r="CG73" s="62"/>
      <c r="CH73" s="63">
        <f t="shared" ref="CH73:CH106" si="94">CG73+CE73+BZ73+BU73+BP73+BK73+BI73+BE73+BA73+AW73+AS73+AN73+AF73+Y73+T73+N73+H73</f>
        <v>13112.804</v>
      </c>
      <c r="CI73" s="62">
        <f t="shared" si="82"/>
        <v>58.5</v>
      </c>
      <c r="CJ73" s="64"/>
      <c r="CK73" s="65">
        <f t="shared" si="79"/>
        <v>13112.804</v>
      </c>
      <c r="CL73" s="64">
        <f t="shared" si="80"/>
        <v>13112.8</v>
      </c>
    </row>
    <row r="74" spans="1:90">
      <c r="A74" s="41">
        <v>539</v>
      </c>
      <c r="B74" s="26" t="s">
        <v>357</v>
      </c>
      <c r="C74" s="26" t="s">
        <v>356</v>
      </c>
      <c r="D74" s="40">
        <v>6</v>
      </c>
      <c r="E74" s="40">
        <v>8</v>
      </c>
      <c r="F74" s="181">
        <v>1.25</v>
      </c>
      <c r="G74" s="179">
        <f t="shared" si="76"/>
        <v>0.20833333333333301</v>
      </c>
      <c r="H74" s="182">
        <f t="shared" si="87"/>
        <v>75</v>
      </c>
      <c r="I74" s="182">
        <f t="shared" ref="I74:I84" si="95">(D74-F74)*10</f>
        <v>47.5</v>
      </c>
      <c r="J74" s="40">
        <v>16</v>
      </c>
      <c r="K74" s="40">
        <v>20</v>
      </c>
      <c r="L74" s="105">
        <v>39</v>
      </c>
      <c r="M74" s="193">
        <f t="shared" si="88"/>
        <v>2.4375</v>
      </c>
      <c r="N74" s="168">
        <v>273</v>
      </c>
      <c r="O74" s="168"/>
      <c r="P74" s="169">
        <v>703</v>
      </c>
      <c r="Q74" s="201">
        <v>844</v>
      </c>
      <c r="R74" s="202">
        <v>510.75</v>
      </c>
      <c r="S74" s="171">
        <f t="shared" si="89"/>
        <v>0.72652916073968699</v>
      </c>
      <c r="T74" s="138">
        <v>68</v>
      </c>
      <c r="U74" s="119">
        <v>2</v>
      </c>
      <c r="V74" s="121">
        <v>3</v>
      </c>
      <c r="W74" s="121">
        <v>0</v>
      </c>
      <c r="X74" s="124">
        <f t="shared" si="90"/>
        <v>0</v>
      </c>
      <c r="Y74" s="123">
        <v>0</v>
      </c>
      <c r="Z74" s="128">
        <v>10</v>
      </c>
      <c r="AA74" s="40">
        <v>5</v>
      </c>
      <c r="AB74" s="40">
        <v>10</v>
      </c>
      <c r="AC74" s="64">
        <v>3</v>
      </c>
      <c r="AD74" s="64">
        <v>405</v>
      </c>
      <c r="AE74" s="92">
        <f t="shared" si="77"/>
        <v>0.6</v>
      </c>
      <c r="AF74" s="64">
        <f t="shared" si="91"/>
        <v>40.5</v>
      </c>
      <c r="AG74" s="64">
        <v>12</v>
      </c>
      <c r="AH74" s="40">
        <v>33</v>
      </c>
      <c r="AI74" s="40">
        <v>40</v>
      </c>
      <c r="AJ74" s="105">
        <v>41</v>
      </c>
      <c r="AK74" s="105">
        <v>9</v>
      </c>
      <c r="AL74" s="105">
        <v>50</v>
      </c>
      <c r="AM74" s="142">
        <f t="shared" si="92"/>
        <v>1.51515151515152</v>
      </c>
      <c r="AN74" s="64">
        <f>AJ74*4+AK74*8</f>
        <v>236</v>
      </c>
      <c r="AO74" s="64"/>
      <c r="AP74" s="40">
        <v>23</v>
      </c>
      <c r="AQ74" s="40">
        <v>31</v>
      </c>
      <c r="AR74" s="105">
        <v>21</v>
      </c>
      <c r="AS74" s="106">
        <f>AR74*1.5</f>
        <v>31.5</v>
      </c>
      <c r="AT74" s="40">
        <v>8</v>
      </c>
      <c r="AU74" s="40">
        <v>12</v>
      </c>
      <c r="AV74" s="105">
        <v>0</v>
      </c>
      <c r="AW74" s="106">
        <f t="shared" si="93"/>
        <v>0</v>
      </c>
      <c r="AX74" s="40">
        <v>4</v>
      </c>
      <c r="AY74" s="40">
        <v>6</v>
      </c>
      <c r="AZ74" s="105">
        <v>6</v>
      </c>
      <c r="BA74" s="106">
        <f t="shared" si="81"/>
        <v>24</v>
      </c>
      <c r="BB74" s="40">
        <v>3</v>
      </c>
      <c r="BC74" s="40">
        <v>5</v>
      </c>
      <c r="BD74" s="105">
        <v>3</v>
      </c>
      <c r="BE74" s="206">
        <v>4.5</v>
      </c>
      <c r="BF74" s="40">
        <v>7</v>
      </c>
      <c r="BG74" s="40">
        <v>11</v>
      </c>
      <c r="BH74" s="48">
        <v>1</v>
      </c>
      <c r="BI74" s="207">
        <v>1</v>
      </c>
      <c r="BJ74" s="64">
        <v>323.33</v>
      </c>
      <c r="BK74" s="65">
        <v>22.6</v>
      </c>
      <c r="BL74" s="64">
        <v>6</v>
      </c>
      <c r="BM74" s="64">
        <v>7</v>
      </c>
      <c r="BN74" s="64">
        <v>600.6</v>
      </c>
      <c r="BO74" s="92">
        <f t="shared" si="78"/>
        <v>1.1666666666666701</v>
      </c>
      <c r="BP74" s="64">
        <v>60.1</v>
      </c>
      <c r="BQ74" s="64">
        <v>0</v>
      </c>
      <c r="BR74" s="40">
        <v>961</v>
      </c>
      <c r="BS74" s="76">
        <v>1154</v>
      </c>
      <c r="BT74" s="65">
        <v>1142.67</v>
      </c>
      <c r="BU74" s="65">
        <v>57.1</v>
      </c>
      <c r="BV74" s="64">
        <v>1849</v>
      </c>
      <c r="BW74" s="64">
        <v>2157</v>
      </c>
      <c r="BX74" s="64">
        <v>3007.6</v>
      </c>
      <c r="BY74" s="98">
        <v>1.6266089778258499</v>
      </c>
      <c r="BZ74" s="64">
        <v>751.9</v>
      </c>
      <c r="CA74" s="40">
        <v>3470</v>
      </c>
      <c r="CB74" s="76">
        <v>4627</v>
      </c>
      <c r="CC74" s="30">
        <v>1098.6300000000001</v>
      </c>
      <c r="CD74" s="31">
        <v>0.31660806916426498</v>
      </c>
      <c r="CE74" s="32">
        <v>0</v>
      </c>
      <c r="CF74" s="62"/>
      <c r="CG74" s="62"/>
      <c r="CH74" s="63">
        <f t="shared" si="94"/>
        <v>1645.2</v>
      </c>
      <c r="CI74" s="62">
        <f t="shared" si="82"/>
        <v>69.5</v>
      </c>
      <c r="CJ74" s="64"/>
      <c r="CK74" s="65">
        <f t="shared" si="79"/>
        <v>1645.2</v>
      </c>
      <c r="CL74" s="64">
        <f t="shared" si="80"/>
        <v>1645.2</v>
      </c>
    </row>
    <row r="75" spans="1:90">
      <c r="A75" s="41">
        <v>548</v>
      </c>
      <c r="B75" s="26" t="s">
        <v>358</v>
      </c>
      <c r="C75" s="26" t="s">
        <v>356</v>
      </c>
      <c r="D75" s="40">
        <v>6</v>
      </c>
      <c r="E75" s="40">
        <v>8</v>
      </c>
      <c r="F75" s="181"/>
      <c r="G75" s="179">
        <f t="shared" si="76"/>
        <v>0</v>
      </c>
      <c r="H75" s="182">
        <f t="shared" si="87"/>
        <v>0</v>
      </c>
      <c r="I75" s="182">
        <f t="shared" si="95"/>
        <v>60</v>
      </c>
      <c r="J75" s="40">
        <v>15</v>
      </c>
      <c r="K75" s="40">
        <v>19</v>
      </c>
      <c r="L75" s="105">
        <v>5</v>
      </c>
      <c r="M75" s="193">
        <f t="shared" si="88"/>
        <v>0.33333333333333298</v>
      </c>
      <c r="N75" s="168">
        <v>25</v>
      </c>
      <c r="O75" s="168">
        <v>30</v>
      </c>
      <c r="P75" s="169">
        <v>686</v>
      </c>
      <c r="Q75" s="201">
        <v>824</v>
      </c>
      <c r="R75" s="202">
        <v>273.39999999999998</v>
      </c>
      <c r="S75" s="171">
        <f t="shared" si="89"/>
        <v>0.398542274052478</v>
      </c>
      <c r="T75" s="138">
        <v>0</v>
      </c>
      <c r="U75" s="119">
        <v>2</v>
      </c>
      <c r="V75" s="121">
        <v>3</v>
      </c>
      <c r="W75" s="121">
        <v>0</v>
      </c>
      <c r="X75" s="124">
        <f t="shared" si="90"/>
        <v>0</v>
      </c>
      <c r="Y75" s="123">
        <v>0</v>
      </c>
      <c r="Z75" s="128">
        <v>10</v>
      </c>
      <c r="AA75" s="105">
        <v>6</v>
      </c>
      <c r="AB75" s="40">
        <v>10</v>
      </c>
      <c r="AC75" s="64">
        <v>0</v>
      </c>
      <c r="AD75" s="64">
        <v>0</v>
      </c>
      <c r="AE75" s="92">
        <f t="shared" si="77"/>
        <v>0</v>
      </c>
      <c r="AF75" s="64">
        <f t="shared" si="91"/>
        <v>0</v>
      </c>
      <c r="AG75" s="64">
        <v>36</v>
      </c>
      <c r="AH75" s="40">
        <v>32</v>
      </c>
      <c r="AI75" s="40">
        <v>38</v>
      </c>
      <c r="AJ75" s="105">
        <v>9</v>
      </c>
      <c r="AK75" s="105">
        <v>1</v>
      </c>
      <c r="AL75" s="105">
        <v>10</v>
      </c>
      <c r="AM75" s="142">
        <f t="shared" si="92"/>
        <v>0.3125</v>
      </c>
      <c r="AN75" s="64">
        <f t="shared" si="83"/>
        <v>33</v>
      </c>
      <c r="AO75" s="64">
        <f>(AH75-AL75)*2.5</f>
        <v>55</v>
      </c>
      <c r="AP75" s="40">
        <v>21</v>
      </c>
      <c r="AQ75" s="40">
        <v>29</v>
      </c>
      <c r="AR75" s="105">
        <v>7</v>
      </c>
      <c r="AS75" s="106">
        <f>AR75*1.5</f>
        <v>10.5</v>
      </c>
      <c r="AT75" s="40">
        <v>7</v>
      </c>
      <c r="AU75" s="40">
        <v>11</v>
      </c>
      <c r="AV75" s="105">
        <v>4</v>
      </c>
      <c r="AW75" s="106">
        <f t="shared" si="93"/>
        <v>10</v>
      </c>
      <c r="AX75" s="40">
        <v>4</v>
      </c>
      <c r="AY75" s="40">
        <v>6</v>
      </c>
      <c r="AZ75" s="105">
        <v>3</v>
      </c>
      <c r="BA75" s="106">
        <v>6</v>
      </c>
      <c r="BB75" s="40">
        <v>3</v>
      </c>
      <c r="BC75" s="40">
        <v>5</v>
      </c>
      <c r="BD75" s="105">
        <v>1</v>
      </c>
      <c r="BE75" s="206">
        <v>1.5</v>
      </c>
      <c r="BF75" s="40">
        <v>7</v>
      </c>
      <c r="BG75" s="40">
        <v>10</v>
      </c>
      <c r="BH75" s="48">
        <v>0</v>
      </c>
      <c r="BI75" s="207">
        <v>0</v>
      </c>
      <c r="BJ75" s="64">
        <v>234</v>
      </c>
      <c r="BK75" s="65">
        <v>16.399999999999999</v>
      </c>
      <c r="BL75" s="64"/>
      <c r="BM75" s="64"/>
      <c r="BN75" s="64"/>
      <c r="BO75" s="92"/>
      <c r="BP75" s="64">
        <v>0</v>
      </c>
      <c r="BQ75" s="64">
        <v>0</v>
      </c>
      <c r="BR75" s="40">
        <v>891</v>
      </c>
      <c r="BS75" s="76">
        <v>1070</v>
      </c>
      <c r="BT75" s="65">
        <v>310</v>
      </c>
      <c r="BU75" s="65">
        <v>15.5</v>
      </c>
      <c r="BV75" s="64">
        <v>1713</v>
      </c>
      <c r="BW75" s="64">
        <v>1999</v>
      </c>
      <c r="BX75" s="64">
        <v>45</v>
      </c>
      <c r="BY75" s="98">
        <v>2.62697022767075E-2</v>
      </c>
      <c r="BZ75" s="64">
        <v>0</v>
      </c>
      <c r="CA75" s="40">
        <v>3216</v>
      </c>
      <c r="CB75" s="76">
        <v>4287</v>
      </c>
      <c r="CC75" s="30">
        <v>3736.88</v>
      </c>
      <c r="CD75" s="31">
        <v>1.16196517412935</v>
      </c>
      <c r="CE75" s="32">
        <v>560.5</v>
      </c>
      <c r="CF75" s="62"/>
      <c r="CG75" s="62"/>
      <c r="CH75" s="63">
        <f t="shared" si="94"/>
        <v>678.4</v>
      </c>
      <c r="CI75" s="62">
        <f t="shared" si="82"/>
        <v>191</v>
      </c>
      <c r="CJ75" s="64"/>
      <c r="CK75" s="65">
        <f t="shared" si="79"/>
        <v>678.4</v>
      </c>
      <c r="CL75" s="64">
        <f t="shared" si="80"/>
        <v>678.4</v>
      </c>
    </row>
    <row r="76" spans="1:90">
      <c r="A76" s="41">
        <v>549</v>
      </c>
      <c r="B76" s="26" t="s">
        <v>359</v>
      </c>
      <c r="C76" s="26" t="s">
        <v>356</v>
      </c>
      <c r="D76" s="40">
        <v>4</v>
      </c>
      <c r="E76" s="40">
        <v>7</v>
      </c>
      <c r="F76" s="181"/>
      <c r="G76" s="179">
        <f t="shared" si="76"/>
        <v>0</v>
      </c>
      <c r="H76" s="182">
        <f t="shared" si="87"/>
        <v>0</v>
      </c>
      <c r="I76" s="182">
        <f t="shared" si="95"/>
        <v>40</v>
      </c>
      <c r="J76" s="40">
        <v>12</v>
      </c>
      <c r="K76" s="40">
        <v>15</v>
      </c>
      <c r="L76" s="105">
        <v>12</v>
      </c>
      <c r="M76" s="193">
        <f t="shared" si="88"/>
        <v>1</v>
      </c>
      <c r="N76" s="168">
        <v>60</v>
      </c>
      <c r="O76" s="168"/>
      <c r="P76" s="169">
        <v>578</v>
      </c>
      <c r="Q76" s="201">
        <v>694</v>
      </c>
      <c r="R76" s="202">
        <v>343.96</v>
      </c>
      <c r="S76" s="171">
        <f t="shared" si="89"/>
        <v>0.59508650519031103</v>
      </c>
      <c r="T76" s="138">
        <v>51.5</v>
      </c>
      <c r="U76" s="119">
        <v>1</v>
      </c>
      <c r="V76" s="121">
        <v>2</v>
      </c>
      <c r="W76" s="121">
        <v>0</v>
      </c>
      <c r="X76" s="124">
        <f t="shared" si="90"/>
        <v>0</v>
      </c>
      <c r="Y76" s="123">
        <v>0</v>
      </c>
      <c r="Z76" s="128">
        <v>5</v>
      </c>
      <c r="AA76" s="105">
        <v>5</v>
      </c>
      <c r="AB76" s="40">
        <v>7</v>
      </c>
      <c r="AC76" s="64">
        <v>2</v>
      </c>
      <c r="AD76" s="64">
        <v>280</v>
      </c>
      <c r="AE76" s="92">
        <f t="shared" si="77"/>
        <v>0.4</v>
      </c>
      <c r="AF76" s="64">
        <f t="shared" si="91"/>
        <v>28</v>
      </c>
      <c r="AG76" s="64">
        <v>18</v>
      </c>
      <c r="AH76" s="40">
        <v>25</v>
      </c>
      <c r="AI76" s="40">
        <v>30</v>
      </c>
      <c r="AJ76" s="105">
        <v>79</v>
      </c>
      <c r="AK76" s="105">
        <v>9</v>
      </c>
      <c r="AL76" s="105">
        <v>88</v>
      </c>
      <c r="AM76" s="142">
        <f t="shared" si="92"/>
        <v>3.52</v>
      </c>
      <c r="AN76" s="64">
        <f>AJ76*4+AK76*8</f>
        <v>388</v>
      </c>
      <c r="AO76" s="64"/>
      <c r="AP76" s="40">
        <v>17</v>
      </c>
      <c r="AQ76" s="40">
        <v>24</v>
      </c>
      <c r="AR76" s="105">
        <v>13</v>
      </c>
      <c r="AS76" s="106">
        <f>AR76*1.5</f>
        <v>19.5</v>
      </c>
      <c r="AT76" s="40">
        <v>6</v>
      </c>
      <c r="AU76" s="40">
        <v>9</v>
      </c>
      <c r="AV76" s="105">
        <v>1</v>
      </c>
      <c r="AW76" s="106">
        <f t="shared" si="93"/>
        <v>2.5</v>
      </c>
      <c r="AX76" s="40">
        <v>3</v>
      </c>
      <c r="AY76" s="40">
        <v>5</v>
      </c>
      <c r="AZ76" s="105">
        <v>8</v>
      </c>
      <c r="BA76" s="106">
        <f t="shared" ref="BA76:BA82" si="96">AZ76*4</f>
        <v>32</v>
      </c>
      <c r="BB76" s="40">
        <v>2</v>
      </c>
      <c r="BC76" s="40">
        <v>4</v>
      </c>
      <c r="BD76" s="105">
        <v>4</v>
      </c>
      <c r="BE76" s="206">
        <v>10</v>
      </c>
      <c r="BF76" s="40">
        <v>6</v>
      </c>
      <c r="BG76" s="40">
        <v>8</v>
      </c>
      <c r="BH76" s="48">
        <v>3</v>
      </c>
      <c r="BI76" s="207">
        <v>3</v>
      </c>
      <c r="BJ76" s="64">
        <v>295.2</v>
      </c>
      <c r="BK76" s="65">
        <v>20.7</v>
      </c>
      <c r="BL76" s="64">
        <v>7</v>
      </c>
      <c r="BM76" s="64">
        <v>6.25</v>
      </c>
      <c r="BN76" s="64">
        <v>600.02</v>
      </c>
      <c r="BO76" s="92">
        <f t="shared" si="78"/>
        <v>0.89285714285714302</v>
      </c>
      <c r="BP76" s="64">
        <v>48</v>
      </c>
      <c r="BQ76" s="64">
        <v>0</v>
      </c>
      <c r="BR76" s="40">
        <v>713</v>
      </c>
      <c r="BS76" s="76">
        <v>855</v>
      </c>
      <c r="BT76" s="65">
        <v>639.6</v>
      </c>
      <c r="BU76" s="65">
        <v>32</v>
      </c>
      <c r="BV76" s="64">
        <v>1370</v>
      </c>
      <c r="BW76" s="64">
        <v>1599</v>
      </c>
      <c r="BX76" s="64">
        <v>572</v>
      </c>
      <c r="BY76" s="98">
        <v>0.41751824817518202</v>
      </c>
      <c r="BZ76" s="64">
        <v>0</v>
      </c>
      <c r="CA76" s="40">
        <v>2572</v>
      </c>
      <c r="CB76" s="76">
        <v>3430</v>
      </c>
      <c r="CC76" s="30">
        <v>2264.2199999999998</v>
      </c>
      <c r="CD76" s="31">
        <v>0.88033437013996896</v>
      </c>
      <c r="CE76" s="32">
        <v>339.6</v>
      </c>
      <c r="CF76" s="62"/>
      <c r="CG76" s="62"/>
      <c r="CH76" s="63">
        <f t="shared" si="94"/>
        <v>1034.8</v>
      </c>
      <c r="CI76" s="62">
        <f t="shared" si="82"/>
        <v>63</v>
      </c>
      <c r="CJ76" s="64"/>
      <c r="CK76" s="65">
        <f t="shared" si="79"/>
        <v>1034.8</v>
      </c>
      <c r="CL76" s="64">
        <f t="shared" si="80"/>
        <v>1034.8</v>
      </c>
    </row>
    <row r="77" spans="1:90">
      <c r="A77" s="41">
        <v>550</v>
      </c>
      <c r="B77" s="26" t="s">
        <v>360</v>
      </c>
      <c r="C77" s="26" t="s">
        <v>356</v>
      </c>
      <c r="D77" s="40">
        <v>8</v>
      </c>
      <c r="E77" s="40">
        <v>12</v>
      </c>
      <c r="F77" s="181">
        <v>4</v>
      </c>
      <c r="G77" s="179">
        <f t="shared" si="76"/>
        <v>0.5</v>
      </c>
      <c r="H77" s="182">
        <f t="shared" si="87"/>
        <v>240</v>
      </c>
      <c r="I77" s="182">
        <f t="shared" si="95"/>
        <v>40</v>
      </c>
      <c r="J77" s="40">
        <v>21</v>
      </c>
      <c r="K77" s="40">
        <v>27</v>
      </c>
      <c r="L77" s="105">
        <v>3</v>
      </c>
      <c r="M77" s="193">
        <f t="shared" si="88"/>
        <v>0.14285714285714299</v>
      </c>
      <c r="N77" s="168">
        <v>15</v>
      </c>
      <c r="O77" s="168">
        <v>54</v>
      </c>
      <c r="P77" s="169">
        <v>962</v>
      </c>
      <c r="Q77" s="201">
        <v>1154</v>
      </c>
      <c r="R77" s="202">
        <v>717.15</v>
      </c>
      <c r="S77" s="171">
        <f t="shared" si="89"/>
        <v>0.74547817047817</v>
      </c>
      <c r="T77" s="138">
        <v>101.5</v>
      </c>
      <c r="U77" s="119">
        <v>2</v>
      </c>
      <c r="V77" s="121">
        <v>3</v>
      </c>
      <c r="W77" s="121">
        <v>2</v>
      </c>
      <c r="X77" s="124">
        <f t="shared" si="90"/>
        <v>1</v>
      </c>
      <c r="Y77" s="123">
        <v>30</v>
      </c>
      <c r="Z77" s="128"/>
      <c r="AA77" s="40">
        <v>9</v>
      </c>
      <c r="AB77" s="40">
        <v>13</v>
      </c>
      <c r="AC77" s="64">
        <v>8</v>
      </c>
      <c r="AD77" s="64">
        <v>923</v>
      </c>
      <c r="AE77" s="92">
        <f t="shared" si="77"/>
        <v>0.88888888888888895</v>
      </c>
      <c r="AF77" s="64">
        <f t="shared" si="91"/>
        <v>92.3</v>
      </c>
      <c r="AG77" s="64"/>
      <c r="AH77" s="40">
        <v>46</v>
      </c>
      <c r="AI77" s="40">
        <v>55</v>
      </c>
      <c r="AJ77" s="105">
        <v>68</v>
      </c>
      <c r="AK77" s="105">
        <v>4</v>
      </c>
      <c r="AL77" s="105">
        <v>72</v>
      </c>
      <c r="AM77" s="142">
        <f t="shared" si="92"/>
        <v>1.5652173913043499</v>
      </c>
      <c r="AN77" s="64">
        <f>AJ77*4+AK77*8</f>
        <v>304</v>
      </c>
      <c r="AO77" s="64"/>
      <c r="AP77" s="40">
        <v>31</v>
      </c>
      <c r="AQ77" s="40">
        <v>42</v>
      </c>
      <c r="AR77" s="105">
        <v>22</v>
      </c>
      <c r="AS77" s="106">
        <f>AR77*1.5</f>
        <v>33</v>
      </c>
      <c r="AT77" s="40">
        <v>10</v>
      </c>
      <c r="AU77" s="40">
        <v>16</v>
      </c>
      <c r="AV77" s="105">
        <v>0</v>
      </c>
      <c r="AW77" s="106">
        <f t="shared" si="93"/>
        <v>0</v>
      </c>
      <c r="AX77" s="40">
        <v>5</v>
      </c>
      <c r="AY77" s="40">
        <v>9</v>
      </c>
      <c r="AZ77" s="105">
        <v>7</v>
      </c>
      <c r="BA77" s="106">
        <v>14</v>
      </c>
      <c r="BB77" s="40">
        <v>3</v>
      </c>
      <c r="BC77" s="40">
        <v>7</v>
      </c>
      <c r="BD77" s="105">
        <v>5</v>
      </c>
      <c r="BE77" s="206">
        <v>7.5</v>
      </c>
      <c r="BF77" s="40">
        <v>10</v>
      </c>
      <c r="BG77" s="40">
        <v>15</v>
      </c>
      <c r="BH77" s="48">
        <v>7</v>
      </c>
      <c r="BI77" s="207">
        <v>7</v>
      </c>
      <c r="BJ77" s="64">
        <v>270.48</v>
      </c>
      <c r="BK77" s="65">
        <v>18.899999999999999</v>
      </c>
      <c r="BL77" s="64">
        <v>13</v>
      </c>
      <c r="BM77" s="64">
        <v>11</v>
      </c>
      <c r="BN77" s="64">
        <v>958.93</v>
      </c>
      <c r="BO77" s="92">
        <f t="shared" si="78"/>
        <v>0.84615384615384603</v>
      </c>
      <c r="BP77" s="64">
        <v>76.7</v>
      </c>
      <c r="BQ77" s="64">
        <v>0</v>
      </c>
      <c r="BR77" s="40">
        <v>1284</v>
      </c>
      <c r="BS77" s="76">
        <v>1541</v>
      </c>
      <c r="BT77" s="65">
        <v>1703.65</v>
      </c>
      <c r="BU77" s="65">
        <v>136.30000000000001</v>
      </c>
      <c r="BV77" s="64">
        <v>2470</v>
      </c>
      <c r="BW77" s="64">
        <v>2881</v>
      </c>
      <c r="BX77" s="64">
        <v>1935.8</v>
      </c>
      <c r="BY77" s="98">
        <v>0.78372469635627495</v>
      </c>
      <c r="BZ77" s="64">
        <v>290.39999999999998</v>
      </c>
      <c r="CA77" s="40">
        <v>4636</v>
      </c>
      <c r="CB77" s="76">
        <v>6181</v>
      </c>
      <c r="CC77" s="30">
        <v>4844.34</v>
      </c>
      <c r="CD77" s="31">
        <v>1.04493960310613</v>
      </c>
      <c r="CE77" s="32">
        <v>726.7</v>
      </c>
      <c r="CF77" s="62">
        <v>1</v>
      </c>
      <c r="CG77" s="62">
        <f>CF77*3.75</f>
        <v>3.75</v>
      </c>
      <c r="CH77" s="63">
        <f t="shared" si="94"/>
        <v>2097.0500000000002</v>
      </c>
      <c r="CI77" s="62">
        <f t="shared" si="82"/>
        <v>94</v>
      </c>
      <c r="CJ77" s="64">
        <v>60</v>
      </c>
      <c r="CK77" s="65">
        <f t="shared" si="79"/>
        <v>2037.05</v>
      </c>
      <c r="CL77" s="64">
        <f t="shared" si="80"/>
        <v>2037.1</v>
      </c>
    </row>
    <row r="78" spans="1:90">
      <c r="A78" s="41">
        <v>579</v>
      </c>
      <c r="B78" s="26" t="s">
        <v>361</v>
      </c>
      <c r="C78" s="26" t="s">
        <v>356</v>
      </c>
      <c r="D78" s="40">
        <v>3</v>
      </c>
      <c r="E78" s="40">
        <v>5</v>
      </c>
      <c r="F78" s="181"/>
      <c r="G78" s="179">
        <f t="shared" si="76"/>
        <v>0</v>
      </c>
      <c r="H78" s="182">
        <f t="shared" si="87"/>
        <v>0</v>
      </c>
      <c r="I78" s="182">
        <f t="shared" si="95"/>
        <v>30</v>
      </c>
      <c r="J78" s="40">
        <v>8</v>
      </c>
      <c r="K78" s="40">
        <v>11</v>
      </c>
      <c r="L78" s="105">
        <v>0</v>
      </c>
      <c r="M78" s="193">
        <f t="shared" si="88"/>
        <v>0</v>
      </c>
      <c r="N78" s="168">
        <v>0</v>
      </c>
      <c r="O78" s="168">
        <v>24</v>
      </c>
      <c r="P78" s="169">
        <v>328</v>
      </c>
      <c r="Q78" s="201">
        <v>394</v>
      </c>
      <c r="R78" s="202">
        <v>429.19</v>
      </c>
      <c r="S78" s="171">
        <f t="shared" si="89"/>
        <v>1.3085060975609799</v>
      </c>
      <c r="T78" s="138">
        <v>77</v>
      </c>
      <c r="U78" s="119">
        <v>1</v>
      </c>
      <c r="V78" s="121">
        <v>2</v>
      </c>
      <c r="W78" s="121">
        <v>0</v>
      </c>
      <c r="X78" s="124">
        <f t="shared" si="90"/>
        <v>0</v>
      </c>
      <c r="Y78" s="123">
        <v>0</v>
      </c>
      <c r="Z78" s="128">
        <v>5</v>
      </c>
      <c r="AA78" s="40">
        <v>3</v>
      </c>
      <c r="AB78" s="40">
        <v>5</v>
      </c>
      <c r="AC78" s="64">
        <v>3</v>
      </c>
      <c r="AD78" s="64">
        <v>345</v>
      </c>
      <c r="AE78" s="92">
        <f t="shared" si="77"/>
        <v>1</v>
      </c>
      <c r="AF78" s="64">
        <f t="shared" si="91"/>
        <v>34.5</v>
      </c>
      <c r="AG78" s="64"/>
      <c r="AH78" s="40">
        <v>18</v>
      </c>
      <c r="AI78" s="40">
        <v>21</v>
      </c>
      <c r="AJ78" s="105">
        <v>5</v>
      </c>
      <c r="AK78" s="105">
        <v>6</v>
      </c>
      <c r="AL78" s="105">
        <v>11</v>
      </c>
      <c r="AM78" s="142">
        <f t="shared" si="92"/>
        <v>0.61111111111111105</v>
      </c>
      <c r="AN78" s="64">
        <f>AJ78*3+AK78*6</f>
        <v>51</v>
      </c>
      <c r="AO78" s="64">
        <f>(AH78-AL78)*2.5</f>
        <v>17.5</v>
      </c>
      <c r="AP78" s="40">
        <v>12</v>
      </c>
      <c r="AQ78" s="40">
        <v>16</v>
      </c>
      <c r="AR78" s="105">
        <v>17</v>
      </c>
      <c r="AS78" s="106">
        <v>42.5</v>
      </c>
      <c r="AT78" s="40">
        <v>4</v>
      </c>
      <c r="AU78" s="40">
        <v>6</v>
      </c>
      <c r="AV78" s="105">
        <v>2</v>
      </c>
      <c r="AW78" s="106">
        <f t="shared" si="93"/>
        <v>5</v>
      </c>
      <c r="AX78" s="40">
        <v>2</v>
      </c>
      <c r="AY78" s="40">
        <v>3</v>
      </c>
      <c r="AZ78" s="105">
        <v>3</v>
      </c>
      <c r="BA78" s="106">
        <f t="shared" si="96"/>
        <v>12</v>
      </c>
      <c r="BB78" s="40">
        <v>2</v>
      </c>
      <c r="BC78" s="40">
        <v>3</v>
      </c>
      <c r="BD78" s="105">
        <v>3</v>
      </c>
      <c r="BE78" s="206">
        <v>7.5</v>
      </c>
      <c r="BF78" s="40">
        <v>4</v>
      </c>
      <c r="BG78" s="40">
        <v>6</v>
      </c>
      <c r="BH78" s="48">
        <v>4</v>
      </c>
      <c r="BI78" s="207">
        <v>4</v>
      </c>
      <c r="BJ78" s="64">
        <v>313.48</v>
      </c>
      <c r="BK78" s="65">
        <v>21.9</v>
      </c>
      <c r="BL78" s="64"/>
      <c r="BM78" s="64"/>
      <c r="BN78" s="64"/>
      <c r="BO78" s="92"/>
      <c r="BP78" s="64">
        <v>0</v>
      </c>
      <c r="BQ78" s="64">
        <v>0</v>
      </c>
      <c r="BR78" s="40">
        <v>501</v>
      </c>
      <c r="BS78" s="76">
        <v>601</v>
      </c>
      <c r="BT78" s="65">
        <v>214.23</v>
      </c>
      <c r="BU78" s="65">
        <v>10.7</v>
      </c>
      <c r="BV78" s="64">
        <v>964</v>
      </c>
      <c r="BW78" s="64">
        <v>1124</v>
      </c>
      <c r="BX78" s="64">
        <v>688.3</v>
      </c>
      <c r="BY78" s="98">
        <v>0.71400414937759304</v>
      </c>
      <c r="BZ78" s="64">
        <v>103.2</v>
      </c>
      <c r="CA78" s="40">
        <v>1809</v>
      </c>
      <c r="CB78" s="76">
        <v>2412</v>
      </c>
      <c r="CC78" s="30">
        <v>680.32</v>
      </c>
      <c r="CD78" s="31">
        <v>0.376075179657269</v>
      </c>
      <c r="CE78" s="32">
        <v>0</v>
      </c>
      <c r="CF78" s="62"/>
      <c r="CG78" s="62"/>
      <c r="CH78" s="63">
        <f t="shared" si="94"/>
        <v>369.3</v>
      </c>
      <c r="CI78" s="62">
        <f t="shared" si="82"/>
        <v>76.5</v>
      </c>
      <c r="CJ78" s="64"/>
      <c r="CK78" s="65">
        <f t="shared" si="79"/>
        <v>369.3</v>
      </c>
      <c r="CL78" s="64">
        <f t="shared" si="80"/>
        <v>369.3</v>
      </c>
    </row>
    <row r="79" spans="1:90">
      <c r="A79" s="41">
        <v>586</v>
      </c>
      <c r="B79" s="26" t="s">
        <v>362</v>
      </c>
      <c r="C79" s="26" t="s">
        <v>356</v>
      </c>
      <c r="D79" s="40">
        <v>4</v>
      </c>
      <c r="E79" s="40">
        <v>6</v>
      </c>
      <c r="F79" s="181"/>
      <c r="G79" s="179">
        <f t="shared" si="76"/>
        <v>0</v>
      </c>
      <c r="H79" s="182">
        <f t="shared" si="87"/>
        <v>0</v>
      </c>
      <c r="I79" s="182">
        <f t="shared" si="95"/>
        <v>40</v>
      </c>
      <c r="J79" s="40">
        <v>10</v>
      </c>
      <c r="K79" s="40">
        <v>13</v>
      </c>
      <c r="L79" s="105">
        <v>22</v>
      </c>
      <c r="M79" s="193">
        <f t="shared" si="88"/>
        <v>2.2000000000000002</v>
      </c>
      <c r="N79" s="168">
        <v>154</v>
      </c>
      <c r="O79" s="168"/>
      <c r="P79" s="169">
        <v>414</v>
      </c>
      <c r="Q79" s="201">
        <v>497</v>
      </c>
      <c r="R79" s="202">
        <v>426.72</v>
      </c>
      <c r="S79" s="171">
        <f t="shared" si="89"/>
        <v>1.0307246376811601</v>
      </c>
      <c r="T79" s="138">
        <v>57</v>
      </c>
      <c r="U79" s="119">
        <v>1</v>
      </c>
      <c r="V79" s="121">
        <v>2</v>
      </c>
      <c r="W79" s="121">
        <v>0</v>
      </c>
      <c r="X79" s="124">
        <f t="shared" si="90"/>
        <v>0</v>
      </c>
      <c r="Y79" s="123">
        <v>0</v>
      </c>
      <c r="Z79" s="128">
        <v>5</v>
      </c>
      <c r="AA79" s="40">
        <v>4</v>
      </c>
      <c r="AB79" s="40">
        <v>6</v>
      </c>
      <c r="AC79" s="64">
        <v>5</v>
      </c>
      <c r="AD79" s="64">
        <v>595</v>
      </c>
      <c r="AE79" s="92">
        <f t="shared" si="77"/>
        <v>1.25</v>
      </c>
      <c r="AF79" s="64">
        <f t="shared" si="91"/>
        <v>59.5</v>
      </c>
      <c r="AG79" s="64"/>
      <c r="AH79" s="40">
        <v>21</v>
      </c>
      <c r="AI79" s="40">
        <v>26</v>
      </c>
      <c r="AJ79" s="105">
        <v>24</v>
      </c>
      <c r="AK79" s="105">
        <v>1</v>
      </c>
      <c r="AL79" s="105">
        <v>25</v>
      </c>
      <c r="AM79" s="142">
        <f t="shared" si="92"/>
        <v>1.19047619047619</v>
      </c>
      <c r="AN79" s="64">
        <f t="shared" ref="AN79:AN85" si="97">AJ79*4+AK79*8</f>
        <v>104</v>
      </c>
      <c r="AO79" s="64"/>
      <c r="AP79" s="40">
        <v>14</v>
      </c>
      <c r="AQ79" s="40">
        <v>19</v>
      </c>
      <c r="AR79" s="105">
        <v>17</v>
      </c>
      <c r="AS79" s="106">
        <f t="shared" ref="AS79:AS87" si="98">AR79*1.5</f>
        <v>25.5</v>
      </c>
      <c r="AT79" s="40">
        <v>5</v>
      </c>
      <c r="AU79" s="40">
        <v>8</v>
      </c>
      <c r="AV79" s="105">
        <v>9</v>
      </c>
      <c r="AW79" s="106">
        <f>AV79*5</f>
        <v>45</v>
      </c>
      <c r="AX79" s="40">
        <v>2</v>
      </c>
      <c r="AY79" s="40">
        <v>4</v>
      </c>
      <c r="AZ79" s="105">
        <v>6</v>
      </c>
      <c r="BA79" s="106">
        <f t="shared" si="96"/>
        <v>24</v>
      </c>
      <c r="BB79" s="40">
        <v>2</v>
      </c>
      <c r="BC79" s="40">
        <v>3</v>
      </c>
      <c r="BD79" s="105">
        <v>3</v>
      </c>
      <c r="BE79" s="206">
        <v>7.5</v>
      </c>
      <c r="BF79" s="40">
        <v>5</v>
      </c>
      <c r="BG79" s="40">
        <v>7</v>
      </c>
      <c r="BH79" s="48">
        <v>0</v>
      </c>
      <c r="BI79" s="207">
        <v>0</v>
      </c>
      <c r="BJ79" s="64">
        <v>196</v>
      </c>
      <c r="BK79" s="65">
        <v>13.7</v>
      </c>
      <c r="BL79" s="64">
        <v>6</v>
      </c>
      <c r="BM79" s="64">
        <v>9.65</v>
      </c>
      <c r="BN79" s="64">
        <v>914.85</v>
      </c>
      <c r="BO79" s="92">
        <f t="shared" si="78"/>
        <v>1.6083333333333301</v>
      </c>
      <c r="BP79" s="64">
        <v>109.8</v>
      </c>
      <c r="BQ79" s="64">
        <v>0</v>
      </c>
      <c r="BR79" s="40">
        <v>601</v>
      </c>
      <c r="BS79" s="76">
        <v>722</v>
      </c>
      <c r="BT79" s="65">
        <v>404.7</v>
      </c>
      <c r="BU79" s="65">
        <v>20.2</v>
      </c>
      <c r="BV79" s="64">
        <v>1156</v>
      </c>
      <c r="BW79" s="64">
        <v>1349</v>
      </c>
      <c r="BX79" s="64">
        <v>487.6</v>
      </c>
      <c r="BY79" s="98">
        <v>0.42179930795847798</v>
      </c>
      <c r="BZ79" s="64">
        <v>0</v>
      </c>
      <c r="CA79" s="40">
        <v>2170</v>
      </c>
      <c r="CB79" s="76">
        <v>2894</v>
      </c>
      <c r="CC79" s="30">
        <v>2151.1799999999998</v>
      </c>
      <c r="CD79" s="31">
        <v>0.99132718894009197</v>
      </c>
      <c r="CE79" s="32">
        <v>322.7</v>
      </c>
      <c r="CF79" s="62">
        <v>3</v>
      </c>
      <c r="CG79" s="62">
        <f>CF79*3.75</f>
        <v>11.25</v>
      </c>
      <c r="CH79" s="63">
        <f t="shared" si="94"/>
        <v>954.15</v>
      </c>
      <c r="CI79" s="62">
        <f t="shared" si="82"/>
        <v>45</v>
      </c>
      <c r="CJ79" s="64"/>
      <c r="CK79" s="65">
        <f t="shared" si="79"/>
        <v>954.15</v>
      </c>
      <c r="CL79" s="64">
        <f t="shared" si="80"/>
        <v>954.2</v>
      </c>
    </row>
    <row r="80" spans="1:90">
      <c r="A80" s="41">
        <v>591</v>
      </c>
      <c r="B80" s="26" t="s">
        <v>363</v>
      </c>
      <c r="C80" s="26" t="s">
        <v>356</v>
      </c>
      <c r="D80" s="40">
        <v>7</v>
      </c>
      <c r="E80" s="40">
        <v>11</v>
      </c>
      <c r="F80" s="181">
        <v>4</v>
      </c>
      <c r="G80" s="179">
        <f t="shared" si="76"/>
        <v>0.57142857142857095</v>
      </c>
      <c r="H80" s="182">
        <f t="shared" si="87"/>
        <v>240</v>
      </c>
      <c r="I80" s="182">
        <f t="shared" si="95"/>
        <v>30</v>
      </c>
      <c r="J80" s="40">
        <v>18</v>
      </c>
      <c r="K80" s="40">
        <v>24</v>
      </c>
      <c r="L80" s="105">
        <v>15</v>
      </c>
      <c r="M80" s="193">
        <f t="shared" si="88"/>
        <v>0.83333333333333304</v>
      </c>
      <c r="N80" s="168">
        <v>75</v>
      </c>
      <c r="O80" s="168"/>
      <c r="P80" s="169">
        <v>926</v>
      </c>
      <c r="Q80" s="201">
        <v>1111</v>
      </c>
      <c r="R80" s="202">
        <v>1259.3699999999999</v>
      </c>
      <c r="S80" s="171">
        <f t="shared" si="89"/>
        <v>1.3600107991360699</v>
      </c>
      <c r="T80" s="138">
        <v>235</v>
      </c>
      <c r="U80" s="119">
        <v>2</v>
      </c>
      <c r="V80" s="121">
        <v>4</v>
      </c>
      <c r="W80" s="121">
        <v>3</v>
      </c>
      <c r="X80" s="124">
        <f t="shared" si="90"/>
        <v>1.5</v>
      </c>
      <c r="Y80" s="123">
        <v>45</v>
      </c>
      <c r="Z80" s="128"/>
      <c r="AA80" s="40">
        <v>7</v>
      </c>
      <c r="AB80" s="40">
        <v>11</v>
      </c>
      <c r="AC80" s="64">
        <v>6</v>
      </c>
      <c r="AD80" s="64">
        <v>793.2</v>
      </c>
      <c r="AE80" s="92">
        <f t="shared" si="77"/>
        <v>0.85714285714285698</v>
      </c>
      <c r="AF80" s="64">
        <f t="shared" si="91"/>
        <v>79.319999999999993</v>
      </c>
      <c r="AG80" s="64"/>
      <c r="AH80" s="40">
        <v>40</v>
      </c>
      <c r="AI80" s="40">
        <v>48</v>
      </c>
      <c r="AJ80" s="105">
        <v>39</v>
      </c>
      <c r="AK80" s="105">
        <v>3</v>
      </c>
      <c r="AL80" s="105">
        <v>42</v>
      </c>
      <c r="AM80" s="142">
        <f t="shared" si="92"/>
        <v>1.05</v>
      </c>
      <c r="AN80" s="64">
        <f t="shared" si="97"/>
        <v>180</v>
      </c>
      <c r="AO80" s="64"/>
      <c r="AP80" s="40">
        <v>27</v>
      </c>
      <c r="AQ80" s="40">
        <v>36</v>
      </c>
      <c r="AR80" s="105">
        <v>17</v>
      </c>
      <c r="AS80" s="106">
        <f t="shared" si="98"/>
        <v>25.5</v>
      </c>
      <c r="AT80" s="40">
        <v>9</v>
      </c>
      <c r="AU80" s="40">
        <v>14</v>
      </c>
      <c r="AV80" s="105">
        <v>7</v>
      </c>
      <c r="AW80" s="106">
        <f t="shared" ref="AW80:AW87" si="99">AV80*2.5</f>
        <v>17.5</v>
      </c>
      <c r="AX80" s="40">
        <v>5</v>
      </c>
      <c r="AY80" s="40">
        <v>8</v>
      </c>
      <c r="AZ80" s="105">
        <v>13</v>
      </c>
      <c r="BA80" s="106">
        <f t="shared" si="96"/>
        <v>52</v>
      </c>
      <c r="BB80" s="40">
        <v>3</v>
      </c>
      <c r="BC80" s="40">
        <v>6</v>
      </c>
      <c r="BD80" s="105">
        <v>2</v>
      </c>
      <c r="BE80" s="206">
        <v>3</v>
      </c>
      <c r="BF80" s="40">
        <v>8</v>
      </c>
      <c r="BG80" s="40">
        <v>12</v>
      </c>
      <c r="BH80" s="48">
        <v>5</v>
      </c>
      <c r="BI80" s="207">
        <v>5</v>
      </c>
      <c r="BJ80" s="64">
        <v>387.1</v>
      </c>
      <c r="BK80" s="65">
        <v>27.1</v>
      </c>
      <c r="BL80" s="64">
        <v>8</v>
      </c>
      <c r="BM80" s="64">
        <v>8</v>
      </c>
      <c r="BN80" s="64">
        <v>708.34</v>
      </c>
      <c r="BO80" s="92">
        <f t="shared" si="78"/>
        <v>1</v>
      </c>
      <c r="BP80" s="64">
        <v>56.7</v>
      </c>
      <c r="BQ80" s="64">
        <v>0</v>
      </c>
      <c r="BR80" s="40">
        <v>1121</v>
      </c>
      <c r="BS80" s="76">
        <v>1345</v>
      </c>
      <c r="BT80" s="65">
        <v>630.29999999999995</v>
      </c>
      <c r="BU80" s="65">
        <v>31.5</v>
      </c>
      <c r="BV80" s="64">
        <v>2156</v>
      </c>
      <c r="BW80" s="64">
        <v>2515</v>
      </c>
      <c r="BX80" s="64">
        <v>779.07</v>
      </c>
      <c r="BY80" s="98">
        <v>0.36134972170686502</v>
      </c>
      <c r="BZ80" s="64">
        <v>0</v>
      </c>
      <c r="CA80" s="40">
        <v>4046</v>
      </c>
      <c r="CB80" s="76">
        <v>5395</v>
      </c>
      <c r="CC80" s="30">
        <v>4971.91</v>
      </c>
      <c r="CD80" s="31">
        <v>1.2288457736035601</v>
      </c>
      <c r="CE80" s="32">
        <v>745.8</v>
      </c>
      <c r="CF80" s="62"/>
      <c r="CG80" s="62"/>
      <c r="CH80" s="63">
        <f t="shared" si="94"/>
        <v>1818.42</v>
      </c>
      <c r="CI80" s="62">
        <f t="shared" si="82"/>
        <v>30</v>
      </c>
      <c r="CJ80" s="64"/>
      <c r="CK80" s="65">
        <f t="shared" si="79"/>
        <v>1818.42</v>
      </c>
      <c r="CL80" s="64">
        <f t="shared" si="80"/>
        <v>1818.4</v>
      </c>
    </row>
    <row r="81" spans="1:90">
      <c r="A81" s="41">
        <v>594</v>
      </c>
      <c r="B81" s="26" t="s">
        <v>364</v>
      </c>
      <c r="C81" s="26" t="s">
        <v>356</v>
      </c>
      <c r="D81" s="40">
        <v>9</v>
      </c>
      <c r="E81" s="40">
        <v>14</v>
      </c>
      <c r="F81" s="181">
        <v>1.125</v>
      </c>
      <c r="G81" s="179">
        <f t="shared" si="76"/>
        <v>0.125</v>
      </c>
      <c r="H81" s="182">
        <f t="shared" si="87"/>
        <v>67.5</v>
      </c>
      <c r="I81" s="182">
        <f t="shared" si="95"/>
        <v>78.75</v>
      </c>
      <c r="J81" s="40">
        <v>24</v>
      </c>
      <c r="K81" s="40">
        <v>32</v>
      </c>
      <c r="L81" s="105">
        <v>46</v>
      </c>
      <c r="M81" s="193">
        <f t="shared" si="88"/>
        <v>1.9166666666666701</v>
      </c>
      <c r="N81" s="168">
        <v>322</v>
      </c>
      <c r="O81" s="168"/>
      <c r="P81" s="169">
        <v>1136</v>
      </c>
      <c r="Q81" s="201">
        <v>1364</v>
      </c>
      <c r="R81" s="202">
        <v>1385.29</v>
      </c>
      <c r="S81" s="171">
        <f t="shared" si="89"/>
        <v>1.21944542253521</v>
      </c>
      <c r="T81" s="138">
        <v>249.5</v>
      </c>
      <c r="U81" s="119">
        <v>3</v>
      </c>
      <c r="V81" s="121">
        <v>5</v>
      </c>
      <c r="W81" s="121">
        <v>1</v>
      </c>
      <c r="X81" s="124">
        <f t="shared" si="90"/>
        <v>0.33333333333333298</v>
      </c>
      <c r="Y81" s="123">
        <v>15</v>
      </c>
      <c r="Z81" s="128">
        <v>10</v>
      </c>
      <c r="AA81" s="40">
        <v>10</v>
      </c>
      <c r="AB81" s="40">
        <v>15</v>
      </c>
      <c r="AC81" s="64">
        <v>6</v>
      </c>
      <c r="AD81" s="64">
        <v>750</v>
      </c>
      <c r="AE81" s="92">
        <f t="shared" si="77"/>
        <v>0.6</v>
      </c>
      <c r="AF81" s="64">
        <f t="shared" si="91"/>
        <v>75</v>
      </c>
      <c r="AG81" s="64">
        <v>24</v>
      </c>
      <c r="AH81" s="40">
        <v>53</v>
      </c>
      <c r="AI81" s="40">
        <v>63</v>
      </c>
      <c r="AJ81" s="105">
        <v>43</v>
      </c>
      <c r="AK81" s="105">
        <v>13</v>
      </c>
      <c r="AL81" s="105">
        <v>56</v>
      </c>
      <c r="AM81" s="142">
        <f t="shared" si="92"/>
        <v>1.0566037735849101</v>
      </c>
      <c r="AN81" s="64">
        <f t="shared" si="97"/>
        <v>276</v>
      </c>
      <c r="AO81" s="64"/>
      <c r="AP81" s="40">
        <v>36</v>
      </c>
      <c r="AQ81" s="40">
        <v>48</v>
      </c>
      <c r="AR81" s="105">
        <v>2</v>
      </c>
      <c r="AS81" s="106">
        <f t="shared" si="98"/>
        <v>3</v>
      </c>
      <c r="AT81" s="40">
        <v>12</v>
      </c>
      <c r="AU81" s="40">
        <v>19</v>
      </c>
      <c r="AV81" s="105">
        <v>7</v>
      </c>
      <c r="AW81" s="106">
        <f t="shared" si="99"/>
        <v>17.5</v>
      </c>
      <c r="AX81" s="40">
        <v>6</v>
      </c>
      <c r="AY81" s="40">
        <v>10</v>
      </c>
      <c r="AZ81" s="105">
        <v>11</v>
      </c>
      <c r="BA81" s="106">
        <f t="shared" si="96"/>
        <v>44</v>
      </c>
      <c r="BB81" s="40">
        <v>4</v>
      </c>
      <c r="BC81" s="40">
        <v>8</v>
      </c>
      <c r="BD81" s="105">
        <v>10</v>
      </c>
      <c r="BE81" s="206">
        <v>25</v>
      </c>
      <c r="BF81" s="40">
        <v>11</v>
      </c>
      <c r="BG81" s="40">
        <v>16</v>
      </c>
      <c r="BH81" s="48">
        <v>11</v>
      </c>
      <c r="BI81" s="207">
        <v>11</v>
      </c>
      <c r="BJ81" s="64">
        <v>196</v>
      </c>
      <c r="BK81" s="65">
        <v>13.7</v>
      </c>
      <c r="BL81" s="64">
        <v>17</v>
      </c>
      <c r="BM81" s="64">
        <v>18.95</v>
      </c>
      <c r="BN81" s="64">
        <v>1695.4</v>
      </c>
      <c r="BO81" s="92">
        <f t="shared" si="78"/>
        <v>1.1147058823529401</v>
      </c>
      <c r="BP81" s="64">
        <v>169.5</v>
      </c>
      <c r="BQ81" s="64">
        <v>0</v>
      </c>
      <c r="BR81" s="40">
        <v>1487</v>
      </c>
      <c r="BS81" s="76">
        <v>1784</v>
      </c>
      <c r="BT81" s="65">
        <v>1193.3599999999999</v>
      </c>
      <c r="BU81" s="65">
        <v>59.7</v>
      </c>
      <c r="BV81" s="64">
        <v>2859</v>
      </c>
      <c r="BW81" s="64">
        <v>3335</v>
      </c>
      <c r="BX81" s="64">
        <v>2859.62</v>
      </c>
      <c r="BY81" s="98">
        <v>1.0002168590416201</v>
      </c>
      <c r="BZ81" s="64">
        <v>428.9</v>
      </c>
      <c r="CA81" s="40">
        <v>5366</v>
      </c>
      <c r="CB81" s="76">
        <v>7155</v>
      </c>
      <c r="CC81" s="30">
        <v>2736</v>
      </c>
      <c r="CD81" s="31">
        <v>0.50987700335445396</v>
      </c>
      <c r="CE81" s="32">
        <v>410.4</v>
      </c>
      <c r="CF81" s="62"/>
      <c r="CG81" s="62"/>
      <c r="CH81" s="63">
        <f t="shared" si="94"/>
        <v>2187.6999999999998</v>
      </c>
      <c r="CI81" s="62">
        <f t="shared" si="82"/>
        <v>112.75</v>
      </c>
      <c r="CJ81" s="64">
        <v>61.1</v>
      </c>
      <c r="CK81" s="65">
        <f t="shared" si="79"/>
        <v>2126.6</v>
      </c>
      <c r="CL81" s="64">
        <f t="shared" si="80"/>
        <v>2126.6</v>
      </c>
    </row>
    <row r="82" spans="1:90">
      <c r="A82" s="41">
        <v>716</v>
      </c>
      <c r="B82" s="26" t="s">
        <v>365</v>
      </c>
      <c r="C82" s="26" t="s">
        <v>356</v>
      </c>
      <c r="D82" s="40">
        <v>5</v>
      </c>
      <c r="E82" s="40">
        <v>8</v>
      </c>
      <c r="F82" s="181">
        <v>1</v>
      </c>
      <c r="G82" s="179">
        <f t="shared" si="76"/>
        <v>0.2</v>
      </c>
      <c r="H82" s="182">
        <f t="shared" si="87"/>
        <v>60</v>
      </c>
      <c r="I82" s="182">
        <f t="shared" si="95"/>
        <v>40</v>
      </c>
      <c r="J82" s="40">
        <v>14</v>
      </c>
      <c r="K82" s="40">
        <v>18</v>
      </c>
      <c r="L82" s="105">
        <v>50</v>
      </c>
      <c r="M82" s="193">
        <f t="shared" si="88"/>
        <v>3.5714285714285698</v>
      </c>
      <c r="N82" s="168">
        <v>350</v>
      </c>
      <c r="O82" s="168"/>
      <c r="P82" s="169">
        <v>667</v>
      </c>
      <c r="Q82" s="201">
        <v>800</v>
      </c>
      <c r="R82" s="202">
        <v>985.36</v>
      </c>
      <c r="S82" s="171">
        <f t="shared" si="89"/>
        <v>1.47730134932534</v>
      </c>
      <c r="T82" s="138">
        <v>173.5</v>
      </c>
      <c r="U82" s="119">
        <v>2</v>
      </c>
      <c r="V82" s="121">
        <v>3</v>
      </c>
      <c r="W82" s="121">
        <v>2</v>
      </c>
      <c r="X82" s="124">
        <f t="shared" si="90"/>
        <v>1</v>
      </c>
      <c r="Y82" s="123">
        <v>30</v>
      </c>
      <c r="Z82" s="128"/>
      <c r="AA82" s="105">
        <v>6</v>
      </c>
      <c r="AB82" s="40">
        <v>8</v>
      </c>
      <c r="AC82" s="64">
        <v>1</v>
      </c>
      <c r="AD82" s="64">
        <v>146.6</v>
      </c>
      <c r="AE82" s="92">
        <f t="shared" si="77"/>
        <v>0.16666666666666699</v>
      </c>
      <c r="AF82" s="64">
        <f t="shared" si="91"/>
        <v>14.66</v>
      </c>
      <c r="AG82" s="64">
        <v>30</v>
      </c>
      <c r="AH82" s="40">
        <v>30</v>
      </c>
      <c r="AI82" s="40">
        <v>36</v>
      </c>
      <c r="AJ82" s="105">
        <v>29</v>
      </c>
      <c r="AK82" s="105">
        <v>12</v>
      </c>
      <c r="AL82" s="105">
        <v>41</v>
      </c>
      <c r="AM82" s="142">
        <f t="shared" si="92"/>
        <v>1.36666666666667</v>
      </c>
      <c r="AN82" s="64">
        <f t="shared" si="97"/>
        <v>212</v>
      </c>
      <c r="AO82" s="64"/>
      <c r="AP82" s="40">
        <v>20</v>
      </c>
      <c r="AQ82" s="40">
        <v>27</v>
      </c>
      <c r="AR82" s="105">
        <v>21</v>
      </c>
      <c r="AS82" s="106">
        <f t="shared" si="98"/>
        <v>31.5</v>
      </c>
      <c r="AT82" s="40">
        <v>7</v>
      </c>
      <c r="AU82" s="40">
        <v>11</v>
      </c>
      <c r="AV82" s="105">
        <v>7</v>
      </c>
      <c r="AW82" s="106">
        <f t="shared" si="99"/>
        <v>17.5</v>
      </c>
      <c r="AX82" s="40">
        <v>3</v>
      </c>
      <c r="AY82" s="40">
        <v>6</v>
      </c>
      <c r="AZ82" s="105">
        <v>12</v>
      </c>
      <c r="BA82" s="106">
        <f t="shared" si="96"/>
        <v>48</v>
      </c>
      <c r="BB82" s="40">
        <v>3</v>
      </c>
      <c r="BC82" s="40">
        <v>5</v>
      </c>
      <c r="BD82" s="105">
        <v>4</v>
      </c>
      <c r="BE82" s="206">
        <v>6</v>
      </c>
      <c r="BF82" s="40">
        <v>6</v>
      </c>
      <c r="BG82" s="40">
        <v>9</v>
      </c>
      <c r="BH82" s="48">
        <v>9</v>
      </c>
      <c r="BI82" s="207">
        <v>18</v>
      </c>
      <c r="BJ82" s="64">
        <v>200.6</v>
      </c>
      <c r="BK82" s="65">
        <v>14</v>
      </c>
      <c r="BL82" s="64">
        <v>8</v>
      </c>
      <c r="BM82" s="64">
        <v>10.55</v>
      </c>
      <c r="BN82" s="64">
        <v>1059.94</v>
      </c>
      <c r="BO82" s="92">
        <f t="shared" si="78"/>
        <v>1.3187500000000001</v>
      </c>
      <c r="BP82" s="64">
        <v>127.2</v>
      </c>
      <c r="BQ82" s="64">
        <v>0</v>
      </c>
      <c r="BR82" s="40">
        <v>837</v>
      </c>
      <c r="BS82" s="76">
        <v>1004</v>
      </c>
      <c r="BT82" s="65">
        <v>1218.79</v>
      </c>
      <c r="BU82" s="65">
        <v>97.5</v>
      </c>
      <c r="BV82" s="64">
        <v>1610</v>
      </c>
      <c r="BW82" s="64">
        <v>1878</v>
      </c>
      <c r="BX82" s="64">
        <v>1246.1099999999999</v>
      </c>
      <c r="BY82" s="98">
        <v>0.77398136645962701</v>
      </c>
      <c r="BZ82" s="64">
        <v>0</v>
      </c>
      <c r="CA82" s="40">
        <v>3020</v>
      </c>
      <c r="CB82" s="76">
        <v>4028</v>
      </c>
      <c r="CC82" s="30">
        <v>2736.9</v>
      </c>
      <c r="CD82" s="31">
        <v>0.90625827814569504</v>
      </c>
      <c r="CE82" s="32">
        <v>410.5</v>
      </c>
      <c r="CF82" s="62"/>
      <c r="CG82" s="62"/>
      <c r="CH82" s="63">
        <f t="shared" si="94"/>
        <v>1610.36</v>
      </c>
      <c r="CI82" s="62">
        <f t="shared" si="82"/>
        <v>70</v>
      </c>
      <c r="CJ82" s="64">
        <v>75</v>
      </c>
      <c r="CK82" s="65">
        <f t="shared" si="79"/>
        <v>1535.36</v>
      </c>
      <c r="CL82" s="64">
        <f t="shared" si="80"/>
        <v>1535.4</v>
      </c>
    </row>
    <row r="83" spans="1:90">
      <c r="A83" s="41">
        <v>717</v>
      </c>
      <c r="B83" s="26" t="s">
        <v>366</v>
      </c>
      <c r="C83" s="26" t="s">
        <v>356</v>
      </c>
      <c r="D83" s="40">
        <v>8</v>
      </c>
      <c r="E83" s="40">
        <v>13</v>
      </c>
      <c r="F83" s="181"/>
      <c r="G83" s="179">
        <f t="shared" si="76"/>
        <v>0</v>
      </c>
      <c r="H83" s="182">
        <f t="shared" si="87"/>
        <v>0</v>
      </c>
      <c r="I83" s="182">
        <f t="shared" si="95"/>
        <v>80</v>
      </c>
      <c r="J83" s="40">
        <v>22</v>
      </c>
      <c r="K83" s="40">
        <v>29</v>
      </c>
      <c r="L83" s="105">
        <v>22</v>
      </c>
      <c r="M83" s="193">
        <f t="shared" si="88"/>
        <v>1</v>
      </c>
      <c r="N83" s="168">
        <v>110</v>
      </c>
      <c r="O83" s="168"/>
      <c r="P83" s="169">
        <v>1224</v>
      </c>
      <c r="Q83" s="201">
        <v>1469</v>
      </c>
      <c r="R83" s="202">
        <v>826.12</v>
      </c>
      <c r="S83" s="171">
        <f t="shared" si="89"/>
        <v>0.67493464052287599</v>
      </c>
      <c r="T83" s="138">
        <v>116.5</v>
      </c>
      <c r="U83" s="119">
        <v>3</v>
      </c>
      <c r="V83" s="121">
        <v>4</v>
      </c>
      <c r="W83" s="121">
        <v>5</v>
      </c>
      <c r="X83" s="124">
        <f t="shared" si="90"/>
        <v>1.6666666666666701</v>
      </c>
      <c r="Y83" s="123">
        <v>125</v>
      </c>
      <c r="Z83" s="128"/>
      <c r="AA83" s="40">
        <v>9</v>
      </c>
      <c r="AB83" s="40">
        <v>13</v>
      </c>
      <c r="AC83" s="64">
        <v>6</v>
      </c>
      <c r="AD83" s="64">
        <v>840</v>
      </c>
      <c r="AE83" s="92">
        <f t="shared" si="77"/>
        <v>0.66666666666666696</v>
      </c>
      <c r="AF83" s="64">
        <f t="shared" si="91"/>
        <v>84</v>
      </c>
      <c r="AG83" s="64"/>
      <c r="AH83" s="40">
        <v>48</v>
      </c>
      <c r="AI83" s="40">
        <v>57</v>
      </c>
      <c r="AJ83" s="105">
        <v>74</v>
      </c>
      <c r="AK83" s="105">
        <v>2</v>
      </c>
      <c r="AL83" s="105">
        <v>76</v>
      </c>
      <c r="AM83" s="142">
        <f t="shared" si="92"/>
        <v>1.5833333333333299</v>
      </c>
      <c r="AN83" s="64">
        <f t="shared" si="97"/>
        <v>312</v>
      </c>
      <c r="AO83" s="64"/>
      <c r="AP83" s="40">
        <v>32</v>
      </c>
      <c r="AQ83" s="40">
        <v>43</v>
      </c>
      <c r="AR83" s="105">
        <v>12</v>
      </c>
      <c r="AS83" s="106">
        <f t="shared" si="98"/>
        <v>18</v>
      </c>
      <c r="AT83" s="40">
        <v>11</v>
      </c>
      <c r="AU83" s="40">
        <v>17</v>
      </c>
      <c r="AV83" s="105">
        <v>0</v>
      </c>
      <c r="AW83" s="106">
        <f t="shared" si="99"/>
        <v>0</v>
      </c>
      <c r="AX83" s="40">
        <v>6</v>
      </c>
      <c r="AY83" s="40">
        <v>9</v>
      </c>
      <c r="AZ83" s="105">
        <v>5</v>
      </c>
      <c r="BA83" s="106">
        <v>10</v>
      </c>
      <c r="BB83" s="40">
        <v>4</v>
      </c>
      <c r="BC83" s="40">
        <v>7</v>
      </c>
      <c r="BD83" s="105">
        <v>4</v>
      </c>
      <c r="BE83" s="206">
        <v>6</v>
      </c>
      <c r="BF83" s="40">
        <v>10</v>
      </c>
      <c r="BG83" s="40">
        <v>15</v>
      </c>
      <c r="BH83" s="48">
        <v>6</v>
      </c>
      <c r="BI83" s="207">
        <v>6</v>
      </c>
      <c r="BJ83" s="64">
        <v>743.23</v>
      </c>
      <c r="BK83" s="65">
        <v>52</v>
      </c>
      <c r="BL83" s="64">
        <v>14</v>
      </c>
      <c r="BM83" s="64">
        <v>16.100000000000001</v>
      </c>
      <c r="BN83" s="64">
        <v>1250.5899999999999</v>
      </c>
      <c r="BO83" s="92">
        <f t="shared" si="78"/>
        <v>1.1499999999999999</v>
      </c>
      <c r="BP83" s="64">
        <v>125.1</v>
      </c>
      <c r="BQ83" s="64">
        <v>0</v>
      </c>
      <c r="BR83" s="40">
        <v>1338</v>
      </c>
      <c r="BS83" s="76">
        <v>1606</v>
      </c>
      <c r="BT83" s="65">
        <v>1571.57</v>
      </c>
      <c r="BU83" s="65">
        <v>78.599999999999994</v>
      </c>
      <c r="BV83" s="64">
        <v>2573</v>
      </c>
      <c r="BW83" s="64">
        <v>3002</v>
      </c>
      <c r="BX83" s="64">
        <v>1406.79</v>
      </c>
      <c r="BY83" s="98">
        <v>0.546750874465604</v>
      </c>
      <c r="BZ83" s="64">
        <v>211</v>
      </c>
      <c r="CA83" s="40">
        <v>4830</v>
      </c>
      <c r="CB83" s="76">
        <v>6440</v>
      </c>
      <c r="CC83" s="30">
        <v>8620.93</v>
      </c>
      <c r="CD83" s="31">
        <v>1.7848716356107699</v>
      </c>
      <c r="CE83" s="32">
        <v>1465.6</v>
      </c>
      <c r="CF83" s="62"/>
      <c r="CG83" s="62"/>
      <c r="CH83" s="63">
        <f t="shared" si="94"/>
        <v>2719.8</v>
      </c>
      <c r="CI83" s="62">
        <f t="shared" si="82"/>
        <v>80</v>
      </c>
      <c r="CJ83" s="64"/>
      <c r="CK83" s="65">
        <f t="shared" si="79"/>
        <v>2719.8</v>
      </c>
      <c r="CL83" s="64">
        <f t="shared" si="80"/>
        <v>2719.8</v>
      </c>
    </row>
    <row r="84" spans="1:90">
      <c r="A84" s="41">
        <v>719</v>
      </c>
      <c r="B84" s="26" t="s">
        <v>367</v>
      </c>
      <c r="C84" s="26" t="s">
        <v>356</v>
      </c>
      <c r="D84" s="40">
        <v>12</v>
      </c>
      <c r="E84" s="40">
        <v>18</v>
      </c>
      <c r="F84" s="181">
        <v>4.18</v>
      </c>
      <c r="G84" s="179">
        <f t="shared" si="76"/>
        <v>0.348333333333333</v>
      </c>
      <c r="H84" s="182">
        <f t="shared" si="87"/>
        <v>250.8</v>
      </c>
      <c r="I84" s="182">
        <f t="shared" si="95"/>
        <v>78.2</v>
      </c>
      <c r="J84" s="40">
        <v>31</v>
      </c>
      <c r="K84" s="40">
        <v>41</v>
      </c>
      <c r="L84" s="105">
        <v>18</v>
      </c>
      <c r="M84" s="193">
        <f t="shared" si="88"/>
        <v>0.58064516129032295</v>
      </c>
      <c r="N84" s="168">
        <v>90</v>
      </c>
      <c r="O84" s="168">
        <v>39</v>
      </c>
      <c r="P84" s="169">
        <v>1437</v>
      </c>
      <c r="Q84" s="201">
        <v>1725</v>
      </c>
      <c r="R84" s="202">
        <v>1537.18</v>
      </c>
      <c r="S84" s="171">
        <f t="shared" si="89"/>
        <v>1.0697146833681299</v>
      </c>
      <c r="T84" s="138">
        <v>209</v>
      </c>
      <c r="U84" s="119">
        <v>3</v>
      </c>
      <c r="V84" s="121">
        <v>6</v>
      </c>
      <c r="W84" s="121">
        <v>4</v>
      </c>
      <c r="X84" s="124">
        <f t="shared" si="90"/>
        <v>1.3333333333333299</v>
      </c>
      <c r="Y84" s="123">
        <v>60</v>
      </c>
      <c r="Z84" s="128"/>
      <c r="AA84" s="40">
        <v>13</v>
      </c>
      <c r="AB84" s="40">
        <v>19</v>
      </c>
      <c r="AC84" s="64">
        <v>12</v>
      </c>
      <c r="AD84" s="64">
        <v>1470</v>
      </c>
      <c r="AE84" s="92">
        <f t="shared" si="77"/>
        <v>0.92307692307692302</v>
      </c>
      <c r="AF84" s="64">
        <f t="shared" si="91"/>
        <v>147</v>
      </c>
      <c r="AG84" s="64"/>
      <c r="AH84" s="40">
        <v>68</v>
      </c>
      <c r="AI84" s="40">
        <v>81</v>
      </c>
      <c r="AJ84" s="105">
        <v>122</v>
      </c>
      <c r="AK84" s="105">
        <v>3</v>
      </c>
      <c r="AL84" s="105">
        <v>125</v>
      </c>
      <c r="AM84" s="142">
        <f t="shared" si="92"/>
        <v>1.8382352941176501</v>
      </c>
      <c r="AN84" s="64">
        <f t="shared" si="97"/>
        <v>512</v>
      </c>
      <c r="AO84" s="64"/>
      <c r="AP84" s="40">
        <v>47</v>
      </c>
      <c r="AQ84" s="40">
        <v>61</v>
      </c>
      <c r="AR84" s="105">
        <v>23</v>
      </c>
      <c r="AS84" s="106">
        <f t="shared" si="98"/>
        <v>34.5</v>
      </c>
      <c r="AT84" s="40">
        <v>15</v>
      </c>
      <c r="AU84" s="40">
        <v>24</v>
      </c>
      <c r="AV84" s="105">
        <v>3</v>
      </c>
      <c r="AW84" s="106">
        <f t="shared" si="99"/>
        <v>7.5</v>
      </c>
      <c r="AX84" s="40">
        <v>8</v>
      </c>
      <c r="AY84" s="40">
        <v>13</v>
      </c>
      <c r="AZ84" s="105">
        <v>9</v>
      </c>
      <c r="BA84" s="106">
        <v>18</v>
      </c>
      <c r="BB84" s="40">
        <v>6</v>
      </c>
      <c r="BC84" s="40">
        <v>10</v>
      </c>
      <c r="BD84" s="105">
        <v>9</v>
      </c>
      <c r="BE84" s="206">
        <v>13.5</v>
      </c>
      <c r="BF84" s="40">
        <v>14</v>
      </c>
      <c r="BG84" s="40">
        <v>22</v>
      </c>
      <c r="BH84" s="48">
        <v>7</v>
      </c>
      <c r="BI84" s="207">
        <v>7</v>
      </c>
      <c r="BJ84" s="64">
        <v>2075.36</v>
      </c>
      <c r="BK84" s="65">
        <v>145.30000000000001</v>
      </c>
      <c r="BL84" s="64">
        <v>19</v>
      </c>
      <c r="BM84" s="64">
        <v>18</v>
      </c>
      <c r="BN84" s="64">
        <v>1372.67</v>
      </c>
      <c r="BO84" s="92">
        <f t="shared" si="78"/>
        <v>0.94736842105263197</v>
      </c>
      <c r="BP84" s="64">
        <v>109.8</v>
      </c>
      <c r="BQ84" s="64">
        <v>0</v>
      </c>
      <c r="BR84" s="40">
        <v>1901</v>
      </c>
      <c r="BS84" s="76">
        <v>2280</v>
      </c>
      <c r="BT84" s="65">
        <v>1888.07</v>
      </c>
      <c r="BU84" s="65">
        <v>94.4</v>
      </c>
      <c r="BV84" s="64">
        <v>3655</v>
      </c>
      <c r="BW84" s="64">
        <v>4264</v>
      </c>
      <c r="BX84" s="64">
        <v>2031.09</v>
      </c>
      <c r="BY84" s="98">
        <v>0.55570177838577295</v>
      </c>
      <c r="BZ84" s="64">
        <v>304.7</v>
      </c>
      <c r="CA84" s="40">
        <v>6860</v>
      </c>
      <c r="CB84" s="76">
        <v>9146</v>
      </c>
      <c r="CC84" s="30">
        <v>8703.2099999999991</v>
      </c>
      <c r="CD84" s="31">
        <v>1.2686895043731801</v>
      </c>
      <c r="CE84" s="32">
        <v>1305.5</v>
      </c>
      <c r="CF84" s="62"/>
      <c r="CG84" s="62"/>
      <c r="CH84" s="63">
        <f t="shared" si="94"/>
        <v>3309</v>
      </c>
      <c r="CI84" s="62">
        <f t="shared" si="82"/>
        <v>117.2</v>
      </c>
      <c r="CJ84" s="64"/>
      <c r="CK84" s="65">
        <f t="shared" si="79"/>
        <v>3309</v>
      </c>
      <c r="CL84" s="64">
        <f t="shared" si="80"/>
        <v>3309</v>
      </c>
    </row>
    <row r="85" spans="1:90">
      <c r="A85" s="41">
        <v>720</v>
      </c>
      <c r="B85" s="26" t="s">
        <v>368</v>
      </c>
      <c r="C85" s="26" t="s">
        <v>356</v>
      </c>
      <c r="D85" s="40">
        <v>6</v>
      </c>
      <c r="E85" s="40">
        <v>8</v>
      </c>
      <c r="F85" s="181">
        <v>4</v>
      </c>
      <c r="G85" s="179">
        <f t="shared" si="76"/>
        <v>0.66666666666666696</v>
      </c>
      <c r="H85" s="182">
        <f t="shared" si="87"/>
        <v>240</v>
      </c>
      <c r="I85" s="182"/>
      <c r="J85" s="40">
        <v>15</v>
      </c>
      <c r="K85" s="40">
        <v>19</v>
      </c>
      <c r="L85" s="105">
        <v>10</v>
      </c>
      <c r="M85" s="193">
        <f t="shared" si="88"/>
        <v>0.66666666666666696</v>
      </c>
      <c r="N85" s="168">
        <v>50</v>
      </c>
      <c r="O85" s="168"/>
      <c r="P85" s="169">
        <v>727</v>
      </c>
      <c r="Q85" s="201">
        <v>872</v>
      </c>
      <c r="R85" s="202">
        <v>381.76</v>
      </c>
      <c r="S85" s="171">
        <f t="shared" si="89"/>
        <v>0.52511691884456702</v>
      </c>
      <c r="T85" s="138">
        <v>56.5</v>
      </c>
      <c r="U85" s="119">
        <v>2</v>
      </c>
      <c r="V85" s="121">
        <v>3</v>
      </c>
      <c r="W85" s="121">
        <v>3</v>
      </c>
      <c r="X85" s="124">
        <f t="shared" si="90"/>
        <v>1.5</v>
      </c>
      <c r="Y85" s="123">
        <v>75</v>
      </c>
      <c r="Z85" s="128"/>
      <c r="AA85" s="105">
        <v>6</v>
      </c>
      <c r="AB85" s="40">
        <v>9</v>
      </c>
      <c r="AC85" s="64">
        <v>1</v>
      </c>
      <c r="AD85" s="64">
        <v>125</v>
      </c>
      <c r="AE85" s="92">
        <f t="shared" si="77"/>
        <v>0.16666666666666699</v>
      </c>
      <c r="AF85" s="64">
        <f t="shared" si="91"/>
        <v>12.5</v>
      </c>
      <c r="AG85" s="64">
        <v>30</v>
      </c>
      <c r="AH85" s="40">
        <v>32</v>
      </c>
      <c r="AI85" s="40">
        <v>38</v>
      </c>
      <c r="AJ85" s="105">
        <v>45</v>
      </c>
      <c r="AK85" s="105">
        <v>7</v>
      </c>
      <c r="AL85" s="105">
        <v>52</v>
      </c>
      <c r="AM85" s="142">
        <f t="shared" si="92"/>
        <v>1.625</v>
      </c>
      <c r="AN85" s="64">
        <f t="shared" si="97"/>
        <v>236</v>
      </c>
      <c r="AO85" s="64"/>
      <c r="AP85" s="40">
        <v>21</v>
      </c>
      <c r="AQ85" s="40">
        <v>29</v>
      </c>
      <c r="AR85" s="105">
        <v>6</v>
      </c>
      <c r="AS85" s="106">
        <f t="shared" si="98"/>
        <v>9</v>
      </c>
      <c r="AT85" s="40">
        <v>7</v>
      </c>
      <c r="AU85" s="40">
        <v>11</v>
      </c>
      <c r="AV85" s="105">
        <v>0</v>
      </c>
      <c r="AW85" s="106">
        <f t="shared" si="99"/>
        <v>0</v>
      </c>
      <c r="AX85" s="40">
        <v>4</v>
      </c>
      <c r="AY85" s="40">
        <v>6</v>
      </c>
      <c r="AZ85" s="105">
        <v>12</v>
      </c>
      <c r="BA85" s="106">
        <f>AZ85*4</f>
        <v>48</v>
      </c>
      <c r="BB85" s="40">
        <v>3</v>
      </c>
      <c r="BC85" s="40">
        <v>5</v>
      </c>
      <c r="BD85" s="105">
        <v>4</v>
      </c>
      <c r="BE85" s="206">
        <v>6</v>
      </c>
      <c r="BF85" s="40">
        <v>7</v>
      </c>
      <c r="BG85" s="40">
        <v>10</v>
      </c>
      <c r="BH85" s="48">
        <v>20</v>
      </c>
      <c r="BI85" s="207">
        <v>40</v>
      </c>
      <c r="BJ85" s="64">
        <v>187.68</v>
      </c>
      <c r="BK85" s="65">
        <v>13.1</v>
      </c>
      <c r="BL85" s="64">
        <v>8</v>
      </c>
      <c r="BM85" s="64">
        <v>11</v>
      </c>
      <c r="BN85" s="64">
        <v>1287.1199999999999</v>
      </c>
      <c r="BO85" s="92">
        <f t="shared" si="78"/>
        <v>1.375</v>
      </c>
      <c r="BP85" s="64">
        <v>154.5</v>
      </c>
      <c r="BQ85" s="64">
        <v>0</v>
      </c>
      <c r="BR85" s="40">
        <v>895</v>
      </c>
      <c r="BS85" s="76">
        <v>1073</v>
      </c>
      <c r="BT85" s="65">
        <v>530.91999999999996</v>
      </c>
      <c r="BU85" s="65">
        <v>26.5</v>
      </c>
      <c r="BV85" s="64">
        <v>1720</v>
      </c>
      <c r="BW85" s="64">
        <v>2007</v>
      </c>
      <c r="BX85" s="64">
        <v>432.66</v>
      </c>
      <c r="BY85" s="98">
        <v>0.25154651162790698</v>
      </c>
      <c r="BZ85" s="64">
        <v>0</v>
      </c>
      <c r="CA85" s="40">
        <v>3229</v>
      </c>
      <c r="CB85" s="76">
        <v>4305</v>
      </c>
      <c r="CC85" s="30">
        <v>2230.7600000000002</v>
      </c>
      <c r="CD85" s="31">
        <v>0.69085165685970895</v>
      </c>
      <c r="CE85" s="32">
        <v>334.6</v>
      </c>
      <c r="CF85" s="62"/>
      <c r="CG85" s="62"/>
      <c r="CH85" s="63">
        <f t="shared" si="94"/>
        <v>1301.7</v>
      </c>
      <c r="CI85" s="62">
        <f t="shared" si="82"/>
        <v>30</v>
      </c>
      <c r="CJ85" s="64"/>
      <c r="CK85" s="65">
        <f t="shared" si="79"/>
        <v>1301.7</v>
      </c>
      <c r="CL85" s="64">
        <f t="shared" si="80"/>
        <v>1301.7</v>
      </c>
    </row>
    <row r="86" spans="1:90">
      <c r="A86" s="41">
        <v>721</v>
      </c>
      <c r="B86" s="26" t="s">
        <v>369</v>
      </c>
      <c r="C86" s="26" t="s">
        <v>356</v>
      </c>
      <c r="D86" s="40">
        <v>6</v>
      </c>
      <c r="E86" s="40">
        <v>9</v>
      </c>
      <c r="F86" s="181">
        <v>2</v>
      </c>
      <c r="G86" s="179">
        <f t="shared" si="76"/>
        <v>0.33333333333333298</v>
      </c>
      <c r="H86" s="182">
        <f t="shared" si="87"/>
        <v>120</v>
      </c>
      <c r="I86" s="182">
        <f>(D86-F86)*10</f>
        <v>40</v>
      </c>
      <c r="J86" s="40">
        <v>15</v>
      </c>
      <c r="K86" s="40">
        <v>20</v>
      </c>
      <c r="L86" s="105">
        <v>11</v>
      </c>
      <c r="M86" s="193">
        <f t="shared" si="88"/>
        <v>0.73333333333333295</v>
      </c>
      <c r="N86" s="168">
        <v>55</v>
      </c>
      <c r="O86" s="168"/>
      <c r="P86" s="169">
        <v>693</v>
      </c>
      <c r="Q86" s="201">
        <v>832</v>
      </c>
      <c r="R86" s="202">
        <v>717.07</v>
      </c>
      <c r="S86" s="171">
        <f t="shared" si="89"/>
        <v>1.0347330447330401</v>
      </c>
      <c r="T86" s="138">
        <v>100.5</v>
      </c>
      <c r="U86" s="119">
        <v>2</v>
      </c>
      <c r="V86" s="121">
        <v>3</v>
      </c>
      <c r="W86" s="121">
        <v>1</v>
      </c>
      <c r="X86" s="124">
        <f t="shared" si="90"/>
        <v>0.5</v>
      </c>
      <c r="Y86" s="123">
        <v>15</v>
      </c>
      <c r="Z86" s="128">
        <v>5</v>
      </c>
      <c r="AA86" s="105">
        <v>6</v>
      </c>
      <c r="AB86" s="40">
        <v>9</v>
      </c>
      <c r="AC86" s="64">
        <v>2</v>
      </c>
      <c r="AD86" s="64">
        <v>310</v>
      </c>
      <c r="AE86" s="92">
        <f t="shared" si="77"/>
        <v>0.33333333333333298</v>
      </c>
      <c r="AF86" s="64">
        <f t="shared" si="91"/>
        <v>31</v>
      </c>
      <c r="AG86" s="64">
        <v>24</v>
      </c>
      <c r="AH86" s="40">
        <v>33</v>
      </c>
      <c r="AI86" s="40">
        <v>40</v>
      </c>
      <c r="AJ86" s="105">
        <v>23</v>
      </c>
      <c r="AK86" s="105">
        <v>8</v>
      </c>
      <c r="AL86" s="105">
        <v>31</v>
      </c>
      <c r="AM86" s="142">
        <f t="shared" si="92"/>
        <v>0.939393939393939</v>
      </c>
      <c r="AN86" s="64">
        <f t="shared" ref="AN86:AN93" si="100">AJ86*3+AK86*6</f>
        <v>117</v>
      </c>
      <c r="AO86" s="64"/>
      <c r="AP86" s="40">
        <v>23</v>
      </c>
      <c r="AQ86" s="40">
        <v>30</v>
      </c>
      <c r="AR86" s="105">
        <v>24</v>
      </c>
      <c r="AS86" s="106">
        <f t="shared" si="98"/>
        <v>36</v>
      </c>
      <c r="AT86" s="40">
        <v>8</v>
      </c>
      <c r="AU86" s="40">
        <v>12</v>
      </c>
      <c r="AV86" s="105">
        <v>2</v>
      </c>
      <c r="AW86" s="106">
        <f t="shared" si="99"/>
        <v>5</v>
      </c>
      <c r="AX86" s="40">
        <v>4</v>
      </c>
      <c r="AY86" s="40">
        <v>6</v>
      </c>
      <c r="AZ86" s="105">
        <v>4</v>
      </c>
      <c r="BA86" s="106">
        <v>8</v>
      </c>
      <c r="BB86" s="40">
        <v>3</v>
      </c>
      <c r="BC86" s="40">
        <v>5</v>
      </c>
      <c r="BD86" s="105">
        <v>2</v>
      </c>
      <c r="BE86" s="206">
        <v>3</v>
      </c>
      <c r="BF86" s="40">
        <v>7</v>
      </c>
      <c r="BG86" s="40">
        <v>11</v>
      </c>
      <c r="BH86" s="48">
        <v>2</v>
      </c>
      <c r="BI86" s="207">
        <v>2</v>
      </c>
      <c r="BJ86" s="64">
        <v>328.6</v>
      </c>
      <c r="BK86" s="233">
        <v>23</v>
      </c>
      <c r="BL86" s="64">
        <v>8</v>
      </c>
      <c r="BM86" s="64">
        <v>6.95</v>
      </c>
      <c r="BN86" s="64">
        <v>464.45</v>
      </c>
      <c r="BO86" s="92">
        <f t="shared" si="78"/>
        <v>0.86875000000000002</v>
      </c>
      <c r="BP86" s="64">
        <v>37.200000000000003</v>
      </c>
      <c r="BQ86" s="64">
        <v>0</v>
      </c>
      <c r="BR86" s="40">
        <v>939</v>
      </c>
      <c r="BS86" s="76">
        <v>1127</v>
      </c>
      <c r="BT86" s="65">
        <v>737.83</v>
      </c>
      <c r="BU86" s="65">
        <v>36.9</v>
      </c>
      <c r="BV86" s="64">
        <v>1805</v>
      </c>
      <c r="BW86" s="64">
        <v>2107</v>
      </c>
      <c r="BX86" s="64">
        <v>930.6</v>
      </c>
      <c r="BY86" s="98">
        <v>0.51556786703601098</v>
      </c>
      <c r="BZ86" s="64">
        <v>139.6</v>
      </c>
      <c r="CA86" s="40">
        <v>3390</v>
      </c>
      <c r="CB86" s="76">
        <v>4520</v>
      </c>
      <c r="CC86" s="30">
        <v>4195.4799999999996</v>
      </c>
      <c r="CD86" s="31">
        <v>1.2376047197640101</v>
      </c>
      <c r="CE86" s="32">
        <v>629.29999999999995</v>
      </c>
      <c r="CF86" s="62"/>
      <c r="CG86" s="62"/>
      <c r="CH86" s="63">
        <f t="shared" si="94"/>
        <v>1358.5</v>
      </c>
      <c r="CI86" s="62">
        <f t="shared" si="82"/>
        <v>69</v>
      </c>
      <c r="CJ86" s="64">
        <v>1</v>
      </c>
      <c r="CK86" s="65">
        <f t="shared" si="79"/>
        <v>1357.5</v>
      </c>
      <c r="CL86" s="64">
        <f t="shared" si="80"/>
        <v>1357.5</v>
      </c>
    </row>
    <row r="87" spans="1:90">
      <c r="A87" s="50">
        <v>732</v>
      </c>
      <c r="B87" s="44" t="s">
        <v>370</v>
      </c>
      <c r="C87" s="44" t="s">
        <v>356</v>
      </c>
      <c r="D87" s="43">
        <v>4</v>
      </c>
      <c r="E87" s="43">
        <v>6</v>
      </c>
      <c r="F87" s="214"/>
      <c r="G87" s="179">
        <f t="shared" si="76"/>
        <v>0</v>
      </c>
      <c r="H87" s="215">
        <f t="shared" si="87"/>
        <v>0</v>
      </c>
      <c r="I87" s="215">
        <f>(D87-F87)*10</f>
        <v>40</v>
      </c>
      <c r="J87" s="43">
        <v>11</v>
      </c>
      <c r="K87" s="43">
        <v>14</v>
      </c>
      <c r="L87" s="151">
        <v>9</v>
      </c>
      <c r="M87" s="195">
        <f t="shared" si="88"/>
        <v>0.81818181818181801</v>
      </c>
      <c r="N87" s="168">
        <v>45</v>
      </c>
      <c r="O87" s="168"/>
      <c r="P87" s="220">
        <v>454</v>
      </c>
      <c r="Q87" s="225">
        <v>545</v>
      </c>
      <c r="R87" s="202">
        <v>609.16999999999996</v>
      </c>
      <c r="S87" s="171">
        <f t="shared" si="89"/>
        <v>1.34178414096916</v>
      </c>
      <c r="T87" s="138">
        <v>113</v>
      </c>
      <c r="U87" s="119">
        <v>1</v>
      </c>
      <c r="V87" s="121">
        <v>2</v>
      </c>
      <c r="W87" s="121">
        <v>0</v>
      </c>
      <c r="X87" s="124">
        <f t="shared" si="90"/>
        <v>0</v>
      </c>
      <c r="Y87" s="123">
        <v>0</v>
      </c>
      <c r="Z87" s="128">
        <v>5</v>
      </c>
      <c r="AA87" s="105">
        <v>5</v>
      </c>
      <c r="AB87" s="40">
        <v>7</v>
      </c>
      <c r="AC87" s="64">
        <v>2</v>
      </c>
      <c r="AD87" s="64">
        <v>280</v>
      </c>
      <c r="AE87" s="92">
        <f t="shared" si="77"/>
        <v>0.4</v>
      </c>
      <c r="AF87" s="64">
        <f t="shared" si="91"/>
        <v>28</v>
      </c>
      <c r="AG87" s="64">
        <v>18</v>
      </c>
      <c r="AH87" s="43">
        <v>24</v>
      </c>
      <c r="AI87" s="43">
        <v>29</v>
      </c>
      <c r="AJ87" s="105">
        <v>23</v>
      </c>
      <c r="AK87" s="105">
        <v>0</v>
      </c>
      <c r="AL87" s="105">
        <v>23</v>
      </c>
      <c r="AM87" s="142">
        <f t="shared" si="92"/>
        <v>0.95833333333333304</v>
      </c>
      <c r="AN87" s="64">
        <f t="shared" si="100"/>
        <v>69</v>
      </c>
      <c r="AO87" s="64"/>
      <c r="AP87" s="43">
        <v>16</v>
      </c>
      <c r="AQ87" s="43">
        <v>22</v>
      </c>
      <c r="AR87" s="105">
        <v>4</v>
      </c>
      <c r="AS87" s="106">
        <f t="shared" si="98"/>
        <v>6</v>
      </c>
      <c r="AT87" s="43">
        <v>5</v>
      </c>
      <c r="AU87" s="43">
        <v>8</v>
      </c>
      <c r="AV87" s="105">
        <v>2</v>
      </c>
      <c r="AW87" s="106">
        <f t="shared" si="99"/>
        <v>5</v>
      </c>
      <c r="AX87" s="43">
        <v>3</v>
      </c>
      <c r="AY87" s="43">
        <v>5</v>
      </c>
      <c r="AZ87" s="105">
        <v>10</v>
      </c>
      <c r="BA87" s="106">
        <f>AZ87*4</f>
        <v>40</v>
      </c>
      <c r="BB87" s="43">
        <v>2</v>
      </c>
      <c r="BC87" s="43">
        <v>4</v>
      </c>
      <c r="BD87" s="105">
        <v>3</v>
      </c>
      <c r="BE87" s="206">
        <v>4.5</v>
      </c>
      <c r="BF87" s="40">
        <v>5</v>
      </c>
      <c r="BG87" s="40">
        <v>8</v>
      </c>
      <c r="BH87" s="48">
        <v>5</v>
      </c>
      <c r="BI87" s="207">
        <v>5</v>
      </c>
      <c r="BJ87" s="65">
        <v>506</v>
      </c>
      <c r="BK87" s="65">
        <v>35.4</v>
      </c>
      <c r="BL87" s="64">
        <v>6</v>
      </c>
      <c r="BM87" s="64">
        <v>0.6</v>
      </c>
      <c r="BN87" s="64">
        <v>53.19</v>
      </c>
      <c r="BO87" s="92">
        <f t="shared" si="78"/>
        <v>0.1</v>
      </c>
      <c r="BP87" s="64">
        <v>2.7</v>
      </c>
      <c r="BQ87" s="64">
        <v>16.2</v>
      </c>
      <c r="BR87" s="43">
        <v>674</v>
      </c>
      <c r="BS87" s="77">
        <v>808</v>
      </c>
      <c r="BT87" s="65">
        <v>583.69000000000005</v>
      </c>
      <c r="BU87" s="65">
        <v>29.2</v>
      </c>
      <c r="BV87" s="64">
        <v>1296</v>
      </c>
      <c r="BW87" s="64">
        <v>1511</v>
      </c>
      <c r="BX87" s="64">
        <v>318</v>
      </c>
      <c r="BY87" s="98">
        <v>0.24537037037036999</v>
      </c>
      <c r="BZ87" s="64">
        <v>0</v>
      </c>
      <c r="CA87" s="43">
        <v>2432</v>
      </c>
      <c r="CB87" s="77">
        <v>3242</v>
      </c>
      <c r="CC87" s="30">
        <v>998</v>
      </c>
      <c r="CD87" s="31">
        <v>0.410361842105263</v>
      </c>
      <c r="CE87" s="32">
        <v>0</v>
      </c>
      <c r="CF87" s="62"/>
      <c r="CG87" s="62"/>
      <c r="CH87" s="63">
        <f t="shared" si="94"/>
        <v>382.8</v>
      </c>
      <c r="CI87" s="62">
        <f t="shared" si="82"/>
        <v>79.2</v>
      </c>
      <c r="CJ87" s="64">
        <v>0.7</v>
      </c>
      <c r="CK87" s="65">
        <f t="shared" si="79"/>
        <v>382.1</v>
      </c>
      <c r="CL87" s="64">
        <f t="shared" si="80"/>
        <v>382.1</v>
      </c>
    </row>
    <row r="88" spans="1:90" s="5" customFormat="1">
      <c r="A88" s="45" t="s">
        <v>303</v>
      </c>
      <c r="B88" s="35"/>
      <c r="C88" s="35" t="s">
        <v>356</v>
      </c>
      <c r="D88" s="45">
        <f>SUM(D73:D87)</f>
        <v>116</v>
      </c>
      <c r="E88" s="45">
        <f>SUM(E73:E87)</f>
        <v>174</v>
      </c>
      <c r="F88" s="45">
        <f>SUM(F73:F87)</f>
        <v>54.691000000000003</v>
      </c>
      <c r="G88" s="183">
        <f t="shared" si="76"/>
        <v>0.47147413793103399</v>
      </c>
      <c r="H88" s="45">
        <f>SUM(H73:H87)</f>
        <v>3281.46</v>
      </c>
      <c r="I88" s="45">
        <f>SUM(I73:I87)</f>
        <v>644.45000000000005</v>
      </c>
      <c r="J88" s="45">
        <f>SUM(J73:J87)</f>
        <v>305</v>
      </c>
      <c r="K88" s="45">
        <f>SUM(K73:K87)</f>
        <v>396</v>
      </c>
      <c r="L88" s="45">
        <f>SUM(L73:L87)</f>
        <v>396</v>
      </c>
      <c r="M88" s="194">
        <f t="shared" si="88"/>
        <v>1.2983606557377001</v>
      </c>
      <c r="N88" s="45">
        <f>SUM(N73:N87)</f>
        <v>2562</v>
      </c>
      <c r="O88" s="45">
        <f t="shared" ref="O88:T88" si="101">SUM(O73:O87)</f>
        <v>147</v>
      </c>
      <c r="P88" s="45">
        <f t="shared" si="101"/>
        <v>15466</v>
      </c>
      <c r="Q88" s="45">
        <f t="shared" si="101"/>
        <v>18563</v>
      </c>
      <c r="R88" s="45">
        <f t="shared" si="101"/>
        <v>14378.76</v>
      </c>
      <c r="S88" s="173">
        <f t="shared" si="89"/>
        <v>0.92970128022759602</v>
      </c>
      <c r="T88" s="45">
        <f t="shared" si="101"/>
        <v>2176.5</v>
      </c>
      <c r="U88" s="45">
        <f t="shared" ref="U88:AC88" si="102">SUM(U73:U87)</f>
        <v>36</v>
      </c>
      <c r="V88" s="45">
        <f t="shared" si="102"/>
        <v>59</v>
      </c>
      <c r="W88" s="45">
        <f t="shared" si="102"/>
        <v>44</v>
      </c>
      <c r="X88" s="126">
        <f t="shared" si="90"/>
        <v>1.2222222222222201</v>
      </c>
      <c r="Y88" s="45">
        <f t="shared" si="102"/>
        <v>970</v>
      </c>
      <c r="Z88" s="78">
        <f t="shared" si="102"/>
        <v>55</v>
      </c>
      <c r="AA88" s="45">
        <f t="shared" si="102"/>
        <v>124</v>
      </c>
      <c r="AB88" s="45">
        <f t="shared" si="102"/>
        <v>186</v>
      </c>
      <c r="AC88" s="45">
        <f t="shared" si="102"/>
        <v>87</v>
      </c>
      <c r="AD88" s="45">
        <f t="shared" ref="AD88:AL88" si="103">SUM(AD73:AD87)</f>
        <v>11104.24</v>
      </c>
      <c r="AE88" s="93">
        <f t="shared" si="77"/>
        <v>0.70161290322580605</v>
      </c>
      <c r="AF88" s="45">
        <f t="shared" si="103"/>
        <v>1110.424</v>
      </c>
      <c r="AG88" s="45">
        <f t="shared" si="103"/>
        <v>192</v>
      </c>
      <c r="AH88" s="45">
        <f t="shared" si="103"/>
        <v>660</v>
      </c>
      <c r="AI88" s="45">
        <f t="shared" si="103"/>
        <v>790</v>
      </c>
      <c r="AJ88" s="45">
        <f t="shared" si="103"/>
        <v>731</v>
      </c>
      <c r="AK88" s="45">
        <f t="shared" si="103"/>
        <v>127</v>
      </c>
      <c r="AL88" s="45">
        <f t="shared" si="103"/>
        <v>858</v>
      </c>
      <c r="AM88" s="143">
        <f t="shared" si="92"/>
        <v>1.3</v>
      </c>
      <c r="AN88" s="45">
        <f>SUM(AN73:AN87)</f>
        <v>3645</v>
      </c>
      <c r="AO88" s="45">
        <f>SUM(AO73:AO87)</f>
        <v>72.5</v>
      </c>
      <c r="AP88" s="45">
        <f t="shared" ref="AP88:BF88" si="104">SUM(AP73:AP87)</f>
        <v>446</v>
      </c>
      <c r="AQ88" s="45">
        <f t="shared" si="104"/>
        <v>600</v>
      </c>
      <c r="AR88" s="45">
        <f t="shared" si="104"/>
        <v>216</v>
      </c>
      <c r="AS88" s="45">
        <f t="shared" si="104"/>
        <v>341</v>
      </c>
      <c r="AT88" s="45">
        <f t="shared" si="104"/>
        <v>149</v>
      </c>
      <c r="AU88" s="45">
        <f t="shared" si="104"/>
        <v>233</v>
      </c>
      <c r="AV88" s="45">
        <f t="shared" si="104"/>
        <v>51</v>
      </c>
      <c r="AW88" s="45">
        <f t="shared" si="104"/>
        <v>150</v>
      </c>
      <c r="AX88" s="45">
        <f t="shared" si="104"/>
        <v>77</v>
      </c>
      <c r="AY88" s="45">
        <f t="shared" si="104"/>
        <v>126</v>
      </c>
      <c r="AZ88" s="45">
        <f t="shared" si="104"/>
        <v>122</v>
      </c>
      <c r="BA88" s="45">
        <f t="shared" si="104"/>
        <v>406</v>
      </c>
      <c r="BB88" s="45">
        <f t="shared" si="104"/>
        <v>56</v>
      </c>
      <c r="BC88" s="45">
        <f t="shared" si="104"/>
        <v>100</v>
      </c>
      <c r="BD88" s="45">
        <f t="shared" si="104"/>
        <v>62</v>
      </c>
      <c r="BE88" s="78">
        <f t="shared" si="104"/>
        <v>113</v>
      </c>
      <c r="BF88" s="45">
        <f t="shared" si="104"/>
        <v>140</v>
      </c>
      <c r="BG88" s="45">
        <v>210</v>
      </c>
      <c r="BH88" s="45">
        <f>SUM(BH73:BH87)</f>
        <v>91</v>
      </c>
      <c r="BI88" s="78">
        <f>SUM(BI73:BI87)</f>
        <v>120</v>
      </c>
      <c r="BJ88" s="78">
        <f>SUM(BJ73:BJ87)</f>
        <v>8139.54</v>
      </c>
      <c r="BK88" s="78">
        <f t="shared" ref="BK88:BU88" si="105">SUM(BK73:BK87)</f>
        <v>569.6</v>
      </c>
      <c r="BL88" s="45">
        <f t="shared" si="105"/>
        <v>158</v>
      </c>
      <c r="BM88" s="45">
        <f t="shared" si="105"/>
        <v>142.55000000000001</v>
      </c>
      <c r="BN88" s="45">
        <f t="shared" si="105"/>
        <v>12738.32</v>
      </c>
      <c r="BO88" s="93">
        <f t="shared" si="78"/>
        <v>0.90221518987341798</v>
      </c>
      <c r="BP88" s="45">
        <f t="shared" si="105"/>
        <v>1165.9000000000001</v>
      </c>
      <c r="BQ88" s="45">
        <f t="shared" si="105"/>
        <v>74.7</v>
      </c>
      <c r="BR88" s="45">
        <f t="shared" si="105"/>
        <v>18560</v>
      </c>
      <c r="BS88" s="45">
        <f t="shared" si="105"/>
        <v>22270</v>
      </c>
      <c r="BT88" s="45">
        <f t="shared" si="105"/>
        <v>15686.23</v>
      </c>
      <c r="BU88" s="45">
        <f t="shared" si="105"/>
        <v>871.9</v>
      </c>
      <c r="BV88" s="67">
        <v>35690</v>
      </c>
      <c r="BW88" s="67">
        <v>41638</v>
      </c>
      <c r="BX88" s="67">
        <v>28901.279999999999</v>
      </c>
      <c r="BY88" s="99">
        <v>0.80979999999999996</v>
      </c>
      <c r="BZ88" s="45">
        <f>SUM(BZ73:BZ87)</f>
        <v>5270</v>
      </c>
      <c r="CA88" s="45">
        <f>SUM(CA73:CA87)</f>
        <v>66990</v>
      </c>
      <c r="CB88" s="78">
        <f>SUM(CB73:CB87)</f>
        <v>89320</v>
      </c>
      <c r="CC88" s="79">
        <f>SUM(CC73:CC87)</f>
        <v>76798.41</v>
      </c>
      <c r="CD88" s="39">
        <v>1.1464160322436201</v>
      </c>
      <c r="CE88" s="46">
        <v>11812.2</v>
      </c>
      <c r="CF88" s="69">
        <f>SUM(CF73:CF87)</f>
        <v>4</v>
      </c>
      <c r="CG88" s="45">
        <f>SUM(CG73:CG87)</f>
        <v>15</v>
      </c>
      <c r="CH88" s="63">
        <f t="shared" si="94"/>
        <v>34579.983999999997</v>
      </c>
      <c r="CI88" s="45">
        <f>SUM(CI73:CI87)</f>
        <v>1185.6500000000001</v>
      </c>
      <c r="CJ88" s="45">
        <f>SUM(CJ73:CJ87)</f>
        <v>197.8</v>
      </c>
      <c r="CK88" s="45">
        <f>SUM(CK73:CK87)</f>
        <v>34382.184000000001</v>
      </c>
      <c r="CL88" s="45">
        <f>SUM(CL73:CL87)</f>
        <v>34382.300000000003</v>
      </c>
    </row>
    <row r="89" spans="1:90">
      <c r="A89" s="41">
        <v>52</v>
      </c>
      <c r="B89" s="26" t="s">
        <v>371</v>
      </c>
      <c r="C89" s="26" t="s">
        <v>372</v>
      </c>
      <c r="D89" s="40">
        <v>14</v>
      </c>
      <c r="E89" s="40">
        <v>21</v>
      </c>
      <c r="F89" s="163">
        <v>6</v>
      </c>
      <c r="G89" s="179">
        <f t="shared" si="76"/>
        <v>0.42857142857142899</v>
      </c>
      <c r="H89" s="165">
        <f>F89*60</f>
        <v>360</v>
      </c>
      <c r="I89" s="165">
        <f>(D89-F89)*10</f>
        <v>80</v>
      </c>
      <c r="J89" s="40">
        <v>33</v>
      </c>
      <c r="K89" s="40">
        <v>43</v>
      </c>
      <c r="L89" s="105">
        <v>62</v>
      </c>
      <c r="M89" s="193">
        <f t="shared" si="88"/>
        <v>1.87878787878788</v>
      </c>
      <c r="N89" s="168">
        <v>434</v>
      </c>
      <c r="O89" s="168"/>
      <c r="P89" s="191">
        <v>2314</v>
      </c>
      <c r="Q89" s="197">
        <v>2776</v>
      </c>
      <c r="R89" s="202">
        <v>2639.22</v>
      </c>
      <c r="S89" s="171">
        <f t="shared" si="89"/>
        <v>1.1405445116681101</v>
      </c>
      <c r="T89" s="138">
        <v>363.5</v>
      </c>
      <c r="U89" s="119">
        <v>5</v>
      </c>
      <c r="V89" s="121">
        <v>7</v>
      </c>
      <c r="W89" s="121">
        <v>10</v>
      </c>
      <c r="X89" s="124">
        <f t="shared" si="90"/>
        <v>2</v>
      </c>
      <c r="Y89" s="123">
        <v>250</v>
      </c>
      <c r="Z89" s="128"/>
      <c r="AA89" s="40">
        <v>14</v>
      </c>
      <c r="AB89" s="40">
        <v>21</v>
      </c>
      <c r="AC89" s="64">
        <v>12</v>
      </c>
      <c r="AD89" s="64">
        <v>1470</v>
      </c>
      <c r="AE89" s="92">
        <f t="shared" si="77"/>
        <v>0.85714285714285698</v>
      </c>
      <c r="AF89" s="64">
        <f t="shared" si="91"/>
        <v>147</v>
      </c>
      <c r="AG89" s="64"/>
      <c r="AH89" s="74">
        <v>82</v>
      </c>
      <c r="AI89" s="74">
        <v>99</v>
      </c>
      <c r="AJ89" s="105">
        <v>114</v>
      </c>
      <c r="AK89" s="105">
        <v>22</v>
      </c>
      <c r="AL89" s="105">
        <v>136</v>
      </c>
      <c r="AM89" s="142">
        <f t="shared" ref="AM89:AM102" si="106">AL89/AH89</f>
        <v>1.65853658536585</v>
      </c>
      <c r="AN89" s="64">
        <f t="shared" ref="AN89:AN95" si="107">AJ89*4+AK89*8</f>
        <v>632</v>
      </c>
      <c r="AO89" s="64"/>
      <c r="AP89" s="74">
        <v>47</v>
      </c>
      <c r="AQ89" s="74">
        <v>63</v>
      </c>
      <c r="AR89" s="105">
        <v>17</v>
      </c>
      <c r="AS89" s="106">
        <f t="shared" ref="AS89:AS102" si="108">AR89*1.5</f>
        <v>25.5</v>
      </c>
      <c r="AT89" s="74">
        <v>15</v>
      </c>
      <c r="AU89" s="74">
        <v>24</v>
      </c>
      <c r="AV89" s="105">
        <v>29</v>
      </c>
      <c r="AW89" s="106">
        <f>AV89*5</f>
        <v>145</v>
      </c>
      <c r="AX89" s="74">
        <v>8</v>
      </c>
      <c r="AY89" s="74">
        <v>12</v>
      </c>
      <c r="AZ89" s="105">
        <v>10</v>
      </c>
      <c r="BA89" s="106">
        <v>20</v>
      </c>
      <c r="BB89" s="74">
        <v>6</v>
      </c>
      <c r="BC89" s="74">
        <v>10</v>
      </c>
      <c r="BD89" s="105">
        <v>13</v>
      </c>
      <c r="BE89" s="206">
        <v>32.5</v>
      </c>
      <c r="BF89" s="40">
        <v>17</v>
      </c>
      <c r="BG89" s="40">
        <v>26</v>
      </c>
      <c r="BH89" s="48">
        <v>3</v>
      </c>
      <c r="BI89" s="207">
        <v>3</v>
      </c>
      <c r="BJ89" s="65">
        <v>802</v>
      </c>
      <c r="BK89" s="65">
        <v>56.1</v>
      </c>
      <c r="BL89" s="64">
        <v>18</v>
      </c>
      <c r="BM89" s="64">
        <v>13</v>
      </c>
      <c r="BN89" s="64">
        <v>1337.75</v>
      </c>
      <c r="BO89" s="92">
        <f t="shared" si="78"/>
        <v>0.72222222222222199</v>
      </c>
      <c r="BP89" s="64">
        <v>66.900000000000006</v>
      </c>
      <c r="BQ89" s="64">
        <v>0</v>
      </c>
      <c r="BR89" s="74">
        <v>2274</v>
      </c>
      <c r="BS89" s="75">
        <v>2729</v>
      </c>
      <c r="BT89" s="65">
        <v>1981.42</v>
      </c>
      <c r="BU89" s="65">
        <v>99.1</v>
      </c>
      <c r="BV89" s="64">
        <v>4425</v>
      </c>
      <c r="BW89" s="64">
        <v>5163</v>
      </c>
      <c r="BX89" s="64">
        <v>3532.4</v>
      </c>
      <c r="BY89" s="98">
        <v>0.79828248587570605</v>
      </c>
      <c r="BZ89" s="64">
        <v>529.9</v>
      </c>
      <c r="CA89" s="74">
        <v>7820</v>
      </c>
      <c r="CB89" s="75">
        <v>10427</v>
      </c>
      <c r="CC89" s="30">
        <v>6410.65</v>
      </c>
      <c r="CD89" s="31">
        <v>0.81977621483375995</v>
      </c>
      <c r="CE89" s="32">
        <v>961.6</v>
      </c>
      <c r="CF89" s="62"/>
      <c r="CG89" s="62"/>
      <c r="CH89" s="63">
        <f t="shared" si="94"/>
        <v>4126.1000000000004</v>
      </c>
      <c r="CI89" s="62">
        <f t="shared" si="82"/>
        <v>80</v>
      </c>
      <c r="CJ89" s="64"/>
      <c r="CK89" s="65">
        <f t="shared" si="79"/>
        <v>4126.1000000000004</v>
      </c>
      <c r="CL89" s="64">
        <f t="shared" si="80"/>
        <v>4126.1000000000004</v>
      </c>
    </row>
    <row r="90" spans="1:90">
      <c r="A90" s="41">
        <v>54</v>
      </c>
      <c r="B90" s="26" t="s">
        <v>373</v>
      </c>
      <c r="C90" s="26" t="s">
        <v>372</v>
      </c>
      <c r="D90" s="40">
        <v>14</v>
      </c>
      <c r="E90" s="40">
        <v>20</v>
      </c>
      <c r="F90" s="163">
        <v>33</v>
      </c>
      <c r="G90" s="179">
        <f t="shared" si="76"/>
        <v>2.3571428571428599</v>
      </c>
      <c r="H90" s="165">
        <f>F90*72</f>
        <v>2376</v>
      </c>
      <c r="I90" s="165"/>
      <c r="J90" s="40">
        <v>30</v>
      </c>
      <c r="K90" s="40">
        <v>40</v>
      </c>
      <c r="L90" s="105">
        <v>44</v>
      </c>
      <c r="M90" s="193">
        <f t="shared" si="88"/>
        <v>1.4666666666666699</v>
      </c>
      <c r="N90" s="168">
        <v>308</v>
      </c>
      <c r="O90" s="168"/>
      <c r="P90" s="169">
        <v>2143</v>
      </c>
      <c r="Q90" s="201">
        <v>2572</v>
      </c>
      <c r="R90" s="202">
        <v>1078.05</v>
      </c>
      <c r="S90" s="171">
        <f t="shared" si="89"/>
        <v>0.50305646290247297</v>
      </c>
      <c r="T90" s="138">
        <v>151</v>
      </c>
      <c r="U90" s="119">
        <v>4</v>
      </c>
      <c r="V90" s="121">
        <v>6</v>
      </c>
      <c r="W90" s="121">
        <v>6</v>
      </c>
      <c r="X90" s="124">
        <f t="shared" si="90"/>
        <v>1.5</v>
      </c>
      <c r="Y90" s="123">
        <v>150</v>
      </c>
      <c r="Z90" s="128"/>
      <c r="AA90" s="40">
        <v>13</v>
      </c>
      <c r="AB90" s="40">
        <v>19</v>
      </c>
      <c r="AC90" s="64">
        <v>10</v>
      </c>
      <c r="AD90" s="64">
        <v>1199.8399999999999</v>
      </c>
      <c r="AE90" s="92">
        <f t="shared" si="77"/>
        <v>0.76923076923076905</v>
      </c>
      <c r="AF90" s="64">
        <f t="shared" si="91"/>
        <v>119.98399999999999</v>
      </c>
      <c r="AG90" s="64"/>
      <c r="AH90" s="40">
        <v>76</v>
      </c>
      <c r="AI90" s="40">
        <v>91</v>
      </c>
      <c r="AJ90" s="105">
        <v>79</v>
      </c>
      <c r="AK90" s="105">
        <v>13</v>
      </c>
      <c r="AL90" s="105">
        <v>92</v>
      </c>
      <c r="AM90" s="142">
        <f t="shared" si="106"/>
        <v>1.2105263157894699</v>
      </c>
      <c r="AN90" s="64">
        <f t="shared" si="107"/>
        <v>420</v>
      </c>
      <c r="AO90" s="64"/>
      <c r="AP90" s="40">
        <v>43</v>
      </c>
      <c r="AQ90" s="40">
        <v>58</v>
      </c>
      <c r="AR90" s="105">
        <v>9</v>
      </c>
      <c r="AS90" s="106">
        <f t="shared" si="108"/>
        <v>13.5</v>
      </c>
      <c r="AT90" s="40">
        <v>14</v>
      </c>
      <c r="AU90" s="40">
        <v>22</v>
      </c>
      <c r="AV90" s="105">
        <v>2</v>
      </c>
      <c r="AW90" s="106">
        <f>AV90*2.5</f>
        <v>5</v>
      </c>
      <c r="AX90" s="40">
        <v>7</v>
      </c>
      <c r="AY90" s="40">
        <v>11</v>
      </c>
      <c r="AZ90" s="105">
        <v>0</v>
      </c>
      <c r="BA90" s="106">
        <v>0</v>
      </c>
      <c r="BB90" s="40">
        <v>5</v>
      </c>
      <c r="BC90" s="40">
        <v>9</v>
      </c>
      <c r="BD90" s="105">
        <v>12</v>
      </c>
      <c r="BE90" s="206">
        <v>30</v>
      </c>
      <c r="BF90" s="40">
        <v>16</v>
      </c>
      <c r="BG90" s="40">
        <v>24</v>
      </c>
      <c r="BH90" s="48">
        <v>3</v>
      </c>
      <c r="BI90" s="207">
        <v>3</v>
      </c>
      <c r="BJ90" s="65">
        <v>680</v>
      </c>
      <c r="BK90" s="65">
        <v>47.6</v>
      </c>
      <c r="BL90" s="64">
        <v>18</v>
      </c>
      <c r="BM90" s="64">
        <v>17.05</v>
      </c>
      <c r="BN90" s="64">
        <v>1857.59</v>
      </c>
      <c r="BO90" s="92">
        <f t="shared" si="78"/>
        <v>0.94722222222222197</v>
      </c>
      <c r="BP90" s="64">
        <v>148.6</v>
      </c>
      <c r="BQ90" s="64">
        <v>0</v>
      </c>
      <c r="BR90" s="40">
        <v>2093</v>
      </c>
      <c r="BS90" s="76">
        <v>2512</v>
      </c>
      <c r="BT90" s="65">
        <v>2293.8200000000002</v>
      </c>
      <c r="BU90" s="65">
        <v>114.7</v>
      </c>
      <c r="BV90" s="64">
        <v>4074</v>
      </c>
      <c r="BW90" s="64">
        <v>4753</v>
      </c>
      <c r="BX90" s="64">
        <v>4244</v>
      </c>
      <c r="BY90" s="98">
        <v>1.04172803141875</v>
      </c>
      <c r="BZ90" s="64">
        <v>636.6</v>
      </c>
      <c r="CA90" s="40">
        <v>7200</v>
      </c>
      <c r="CB90" s="76">
        <v>9600</v>
      </c>
      <c r="CC90" s="30">
        <v>9161.84</v>
      </c>
      <c r="CD90" s="31">
        <v>1.27247777777778</v>
      </c>
      <c r="CE90" s="32">
        <v>1374.3</v>
      </c>
      <c r="CF90" s="62"/>
      <c r="CG90" s="62"/>
      <c r="CH90" s="63">
        <f t="shared" si="94"/>
        <v>5898.2839999999997</v>
      </c>
      <c r="CI90" s="62">
        <f t="shared" si="82"/>
        <v>0</v>
      </c>
      <c r="CJ90" s="64">
        <v>238.12</v>
      </c>
      <c r="CK90" s="65">
        <f t="shared" si="79"/>
        <v>5660.1639999999998</v>
      </c>
      <c r="CL90" s="64">
        <f t="shared" si="80"/>
        <v>5660.2</v>
      </c>
    </row>
    <row r="91" spans="1:90">
      <c r="A91" s="41">
        <v>56</v>
      </c>
      <c r="B91" s="26" t="s">
        <v>374</v>
      </c>
      <c r="C91" s="26" t="s">
        <v>372</v>
      </c>
      <c r="D91" s="40">
        <v>6</v>
      </c>
      <c r="E91" s="40">
        <v>9</v>
      </c>
      <c r="F91" s="163">
        <v>2</v>
      </c>
      <c r="G91" s="179">
        <f t="shared" si="76"/>
        <v>0.33333333333333298</v>
      </c>
      <c r="H91" s="165">
        <f>F91*60</f>
        <v>120</v>
      </c>
      <c r="I91" s="165">
        <f>(D91-F91)*10</f>
        <v>40</v>
      </c>
      <c r="J91" s="40">
        <v>14</v>
      </c>
      <c r="K91" s="40">
        <v>18</v>
      </c>
      <c r="L91" s="105">
        <v>42</v>
      </c>
      <c r="M91" s="193">
        <f t="shared" si="88"/>
        <v>3</v>
      </c>
      <c r="N91" s="168">
        <v>294</v>
      </c>
      <c r="O91" s="168"/>
      <c r="P91" s="169">
        <v>980</v>
      </c>
      <c r="Q91" s="201">
        <v>1176</v>
      </c>
      <c r="R91" s="202">
        <v>1835.51</v>
      </c>
      <c r="S91" s="171">
        <f t="shared" si="89"/>
        <v>1.8729693877550999</v>
      </c>
      <c r="T91" s="138">
        <v>339</v>
      </c>
      <c r="U91" s="119">
        <v>2</v>
      </c>
      <c r="V91" s="121">
        <v>3</v>
      </c>
      <c r="W91" s="121">
        <v>5</v>
      </c>
      <c r="X91" s="124">
        <f t="shared" si="90"/>
        <v>2.5</v>
      </c>
      <c r="Y91" s="123">
        <v>125</v>
      </c>
      <c r="Z91" s="128"/>
      <c r="AA91" s="105">
        <v>6</v>
      </c>
      <c r="AB91" s="40">
        <v>9</v>
      </c>
      <c r="AC91" s="64">
        <v>2</v>
      </c>
      <c r="AD91" s="64">
        <v>220</v>
      </c>
      <c r="AE91" s="92">
        <f t="shared" si="77"/>
        <v>0.33333333333333298</v>
      </c>
      <c r="AF91" s="64">
        <f t="shared" si="91"/>
        <v>22</v>
      </c>
      <c r="AG91" s="64">
        <v>24</v>
      </c>
      <c r="AH91" s="40">
        <v>35</v>
      </c>
      <c r="AI91" s="40">
        <v>42</v>
      </c>
      <c r="AJ91" s="105">
        <v>12</v>
      </c>
      <c r="AK91" s="105">
        <v>17</v>
      </c>
      <c r="AL91" s="105">
        <v>29</v>
      </c>
      <c r="AM91" s="142">
        <f t="shared" si="106"/>
        <v>0.82857142857142896</v>
      </c>
      <c r="AN91" s="64">
        <f t="shared" si="100"/>
        <v>138</v>
      </c>
      <c r="AO91" s="64"/>
      <c r="AP91" s="40">
        <v>20</v>
      </c>
      <c r="AQ91" s="40">
        <v>26</v>
      </c>
      <c r="AR91" s="105">
        <v>13</v>
      </c>
      <c r="AS91" s="106">
        <f t="shared" si="108"/>
        <v>19.5</v>
      </c>
      <c r="AT91" s="40">
        <v>7</v>
      </c>
      <c r="AU91" s="40">
        <v>10</v>
      </c>
      <c r="AV91" s="105">
        <v>6</v>
      </c>
      <c r="AW91" s="106">
        <f>AV91*2.5</f>
        <v>15</v>
      </c>
      <c r="AX91" s="40">
        <v>3</v>
      </c>
      <c r="AY91" s="40">
        <v>5</v>
      </c>
      <c r="AZ91" s="105">
        <v>2</v>
      </c>
      <c r="BA91" s="106">
        <v>4</v>
      </c>
      <c r="BB91" s="40">
        <v>2</v>
      </c>
      <c r="BC91" s="40">
        <v>4</v>
      </c>
      <c r="BD91" s="105">
        <v>11</v>
      </c>
      <c r="BE91" s="206">
        <v>27.5</v>
      </c>
      <c r="BF91" s="40">
        <v>7</v>
      </c>
      <c r="BG91" s="40">
        <v>11</v>
      </c>
      <c r="BH91" s="48">
        <v>4</v>
      </c>
      <c r="BI91" s="207">
        <v>4</v>
      </c>
      <c r="BJ91" s="64">
        <v>108.8</v>
      </c>
      <c r="BK91" s="61">
        <v>7.6</v>
      </c>
      <c r="BL91" s="64">
        <v>7</v>
      </c>
      <c r="BM91" s="64">
        <v>3</v>
      </c>
      <c r="BN91" s="64">
        <v>243.84</v>
      </c>
      <c r="BO91" s="92">
        <f t="shared" si="78"/>
        <v>0.42857142857142899</v>
      </c>
      <c r="BP91" s="64">
        <v>12.2</v>
      </c>
      <c r="BQ91" s="64">
        <v>12</v>
      </c>
      <c r="BR91" s="40">
        <v>964</v>
      </c>
      <c r="BS91" s="76">
        <v>1157</v>
      </c>
      <c r="BT91" s="65">
        <v>567.89</v>
      </c>
      <c r="BU91" s="65">
        <v>28.4</v>
      </c>
      <c r="BV91" s="64">
        <v>1877</v>
      </c>
      <c r="BW91" s="64">
        <v>2190</v>
      </c>
      <c r="BX91" s="64">
        <v>5174.3999999999996</v>
      </c>
      <c r="BY91" s="98">
        <v>2.7567394778902501</v>
      </c>
      <c r="BZ91" s="64">
        <v>1293.5999999999999</v>
      </c>
      <c r="CA91" s="40">
        <v>3317</v>
      </c>
      <c r="CB91" s="76">
        <v>4422</v>
      </c>
      <c r="CC91" s="30">
        <v>2239.02</v>
      </c>
      <c r="CD91" s="31">
        <v>0.67501356647573096</v>
      </c>
      <c r="CE91" s="32">
        <v>335.9</v>
      </c>
      <c r="CF91" s="62">
        <v>2</v>
      </c>
      <c r="CG91" s="62">
        <f>CF91*3.75</f>
        <v>7.5</v>
      </c>
      <c r="CH91" s="63">
        <f t="shared" si="94"/>
        <v>2793.2</v>
      </c>
      <c r="CI91" s="62">
        <f t="shared" si="82"/>
        <v>76</v>
      </c>
      <c r="CJ91" s="64">
        <v>1.65</v>
      </c>
      <c r="CK91" s="65">
        <f t="shared" si="79"/>
        <v>2791.55</v>
      </c>
      <c r="CL91" s="64">
        <f t="shared" si="80"/>
        <v>2791.6</v>
      </c>
    </row>
    <row r="92" spans="1:90">
      <c r="A92" s="41">
        <v>58</v>
      </c>
      <c r="B92" s="26" t="s">
        <v>375</v>
      </c>
      <c r="C92" s="26" t="s">
        <v>372</v>
      </c>
      <c r="D92" s="40">
        <v>4</v>
      </c>
      <c r="E92" s="40">
        <v>6</v>
      </c>
      <c r="F92" s="163"/>
      <c r="G92" s="179">
        <f t="shared" si="76"/>
        <v>0</v>
      </c>
      <c r="H92" s="165">
        <f>F92*60</f>
        <v>0</v>
      </c>
      <c r="I92" s="165">
        <f>(D92-F92)*10</f>
        <v>40</v>
      </c>
      <c r="J92" s="40">
        <v>10</v>
      </c>
      <c r="K92" s="40">
        <v>13</v>
      </c>
      <c r="L92" s="105">
        <v>8</v>
      </c>
      <c r="M92" s="193">
        <f t="shared" si="88"/>
        <v>0.8</v>
      </c>
      <c r="N92" s="168">
        <v>40</v>
      </c>
      <c r="O92" s="168"/>
      <c r="P92" s="169">
        <v>604</v>
      </c>
      <c r="Q92" s="201">
        <v>725</v>
      </c>
      <c r="R92" s="202">
        <v>147.4</v>
      </c>
      <c r="S92" s="171">
        <f t="shared" si="89"/>
        <v>0.24403973509933799</v>
      </c>
      <c r="T92" s="138">
        <v>0</v>
      </c>
      <c r="U92" s="119">
        <v>1</v>
      </c>
      <c r="V92" s="121">
        <v>2</v>
      </c>
      <c r="W92" s="121">
        <v>0</v>
      </c>
      <c r="X92" s="124">
        <f t="shared" si="90"/>
        <v>0</v>
      </c>
      <c r="Y92" s="123">
        <v>0</v>
      </c>
      <c r="Z92" s="128">
        <v>5</v>
      </c>
      <c r="AA92" s="40">
        <v>4</v>
      </c>
      <c r="AB92" s="40">
        <v>6</v>
      </c>
      <c r="AC92" s="64">
        <v>4</v>
      </c>
      <c r="AD92" s="64">
        <v>509.84</v>
      </c>
      <c r="AE92" s="92">
        <f t="shared" si="77"/>
        <v>1</v>
      </c>
      <c r="AF92" s="64">
        <f t="shared" si="91"/>
        <v>50.984000000000002</v>
      </c>
      <c r="AG92" s="64"/>
      <c r="AH92" s="40">
        <v>25</v>
      </c>
      <c r="AI92" s="40">
        <v>29</v>
      </c>
      <c r="AJ92" s="105">
        <v>7</v>
      </c>
      <c r="AK92" s="105">
        <v>0</v>
      </c>
      <c r="AL92" s="105">
        <v>7</v>
      </c>
      <c r="AM92" s="142">
        <f t="shared" si="106"/>
        <v>0.28000000000000003</v>
      </c>
      <c r="AN92" s="64">
        <f t="shared" si="100"/>
        <v>21</v>
      </c>
      <c r="AO92" s="64">
        <f>(AH92-AL92)*2.5</f>
        <v>45</v>
      </c>
      <c r="AP92" s="40">
        <v>14</v>
      </c>
      <c r="AQ92" s="40">
        <v>19</v>
      </c>
      <c r="AR92" s="105">
        <v>4</v>
      </c>
      <c r="AS92" s="106">
        <f t="shared" si="108"/>
        <v>6</v>
      </c>
      <c r="AT92" s="40">
        <v>5</v>
      </c>
      <c r="AU92" s="40">
        <v>7</v>
      </c>
      <c r="AV92" s="105">
        <v>4</v>
      </c>
      <c r="AW92" s="106">
        <f>AV92*2.5</f>
        <v>10</v>
      </c>
      <c r="AX92" s="40">
        <v>2</v>
      </c>
      <c r="AY92" s="40">
        <v>4</v>
      </c>
      <c r="AZ92" s="105">
        <v>1</v>
      </c>
      <c r="BA92" s="106">
        <v>2</v>
      </c>
      <c r="BB92" s="40">
        <v>2</v>
      </c>
      <c r="BC92" s="40">
        <v>3</v>
      </c>
      <c r="BD92" s="105">
        <v>0</v>
      </c>
      <c r="BE92" s="206">
        <v>0</v>
      </c>
      <c r="BF92" s="40">
        <v>5</v>
      </c>
      <c r="BG92" s="40">
        <v>8</v>
      </c>
      <c r="BH92" s="48">
        <v>2</v>
      </c>
      <c r="BI92" s="207">
        <v>2</v>
      </c>
      <c r="BJ92" s="64"/>
      <c r="BK92" s="65"/>
      <c r="BL92" s="64"/>
      <c r="BM92" s="64"/>
      <c r="BN92" s="64"/>
      <c r="BO92" s="92"/>
      <c r="BP92" s="64">
        <v>0</v>
      </c>
      <c r="BQ92" s="64">
        <v>0</v>
      </c>
      <c r="BR92" s="40">
        <v>685</v>
      </c>
      <c r="BS92" s="76">
        <v>823</v>
      </c>
      <c r="BT92" s="65">
        <v>432.3</v>
      </c>
      <c r="BU92" s="65">
        <v>21.6</v>
      </c>
      <c r="BV92" s="64">
        <v>1334</v>
      </c>
      <c r="BW92" s="64">
        <v>1557</v>
      </c>
      <c r="BX92" s="64">
        <v>1046.06</v>
      </c>
      <c r="BY92" s="98">
        <v>0.78415292353823096</v>
      </c>
      <c r="BZ92" s="64">
        <v>156.9</v>
      </c>
      <c r="CA92" s="40">
        <v>2358</v>
      </c>
      <c r="CB92" s="76">
        <v>3145</v>
      </c>
      <c r="CC92" s="30">
        <v>1752.64</v>
      </c>
      <c r="CD92" s="31">
        <v>0.74327396098388498</v>
      </c>
      <c r="CE92" s="32">
        <v>262.89999999999998</v>
      </c>
      <c r="CF92" s="62"/>
      <c r="CG92" s="62"/>
      <c r="CH92" s="63">
        <f t="shared" si="94"/>
        <v>573.38400000000001</v>
      </c>
      <c r="CI92" s="62">
        <f t="shared" si="82"/>
        <v>90</v>
      </c>
      <c r="CJ92" s="64"/>
      <c r="CK92" s="65">
        <f t="shared" si="79"/>
        <v>573.38400000000001</v>
      </c>
      <c r="CL92" s="64">
        <f t="shared" si="80"/>
        <v>573.4</v>
      </c>
    </row>
    <row r="93" spans="1:90">
      <c r="A93" s="41">
        <v>351</v>
      </c>
      <c r="B93" s="26" t="s">
        <v>376</v>
      </c>
      <c r="C93" s="26" t="s">
        <v>372</v>
      </c>
      <c r="D93" s="40">
        <v>11</v>
      </c>
      <c r="E93" s="40">
        <v>17</v>
      </c>
      <c r="F93" s="163">
        <v>32</v>
      </c>
      <c r="G93" s="179">
        <f t="shared" si="76"/>
        <v>2.9090909090909101</v>
      </c>
      <c r="H93" s="165">
        <f>F93*72</f>
        <v>2304</v>
      </c>
      <c r="I93" s="165"/>
      <c r="J93" s="40">
        <v>24</v>
      </c>
      <c r="K93" s="40">
        <v>31</v>
      </c>
      <c r="L93" s="105">
        <v>29</v>
      </c>
      <c r="M93" s="193">
        <f t="shared" si="88"/>
        <v>1.2083333333333299</v>
      </c>
      <c r="N93" s="168">
        <v>145</v>
      </c>
      <c r="O93" s="168"/>
      <c r="P93" s="169">
        <v>1124</v>
      </c>
      <c r="Q93" s="201">
        <v>1349</v>
      </c>
      <c r="R93" s="202">
        <v>1597.4</v>
      </c>
      <c r="S93" s="171">
        <f t="shared" si="89"/>
        <v>1.4211743772242</v>
      </c>
      <c r="T93" s="138">
        <v>280</v>
      </c>
      <c r="U93" s="119">
        <v>3</v>
      </c>
      <c r="V93" s="121">
        <v>6</v>
      </c>
      <c r="W93" s="121">
        <v>7</v>
      </c>
      <c r="X93" s="124">
        <f t="shared" si="90"/>
        <v>2.3333333333333299</v>
      </c>
      <c r="Y93" s="123">
        <v>175</v>
      </c>
      <c r="Z93" s="128"/>
      <c r="AA93" s="40">
        <v>11</v>
      </c>
      <c r="AB93" s="40">
        <v>16</v>
      </c>
      <c r="AC93" s="64">
        <v>7</v>
      </c>
      <c r="AD93" s="64">
        <v>858</v>
      </c>
      <c r="AE93" s="92">
        <f t="shared" si="77"/>
        <v>0.63636363636363602</v>
      </c>
      <c r="AF93" s="64">
        <f t="shared" si="91"/>
        <v>85.8</v>
      </c>
      <c r="AG93" s="64">
        <v>24</v>
      </c>
      <c r="AH93" s="40">
        <v>60</v>
      </c>
      <c r="AI93" s="40">
        <v>71</v>
      </c>
      <c r="AJ93" s="105">
        <v>11</v>
      </c>
      <c r="AK93" s="105">
        <v>6</v>
      </c>
      <c r="AL93" s="105">
        <v>17</v>
      </c>
      <c r="AM93" s="142">
        <f t="shared" si="106"/>
        <v>0.28333333333333299</v>
      </c>
      <c r="AN93" s="64">
        <f t="shared" si="100"/>
        <v>69</v>
      </c>
      <c r="AO93" s="64">
        <f>(AH93-AL93)*2.5</f>
        <v>107.5</v>
      </c>
      <c r="AP93" s="40">
        <v>34</v>
      </c>
      <c r="AQ93" s="40">
        <v>45</v>
      </c>
      <c r="AR93" s="105">
        <v>16</v>
      </c>
      <c r="AS93" s="106">
        <f t="shared" si="108"/>
        <v>24</v>
      </c>
      <c r="AT93" s="40">
        <v>11</v>
      </c>
      <c r="AU93" s="40">
        <v>19</v>
      </c>
      <c r="AV93" s="105">
        <v>5</v>
      </c>
      <c r="AW93" s="106">
        <f>AV93*2.5</f>
        <v>12.5</v>
      </c>
      <c r="AX93" s="40">
        <v>6</v>
      </c>
      <c r="AY93" s="40">
        <v>10</v>
      </c>
      <c r="AZ93" s="105">
        <v>4</v>
      </c>
      <c r="BA93" s="106">
        <v>8</v>
      </c>
      <c r="BB93" s="40">
        <v>4</v>
      </c>
      <c r="BC93" s="40">
        <v>7</v>
      </c>
      <c r="BD93" s="105">
        <v>3</v>
      </c>
      <c r="BE93" s="206">
        <v>4.5</v>
      </c>
      <c r="BF93" s="40">
        <v>12</v>
      </c>
      <c r="BG93" s="40">
        <v>19</v>
      </c>
      <c r="BH93" s="48">
        <v>5</v>
      </c>
      <c r="BI93" s="207">
        <v>5</v>
      </c>
      <c r="BJ93" s="64">
        <v>1374.08</v>
      </c>
      <c r="BK93" s="65">
        <v>96.2</v>
      </c>
      <c r="BL93" s="64">
        <v>10</v>
      </c>
      <c r="BM93" s="64">
        <v>1</v>
      </c>
      <c r="BN93" s="64">
        <v>120</v>
      </c>
      <c r="BO93" s="92">
        <f t="shared" si="78"/>
        <v>0.1</v>
      </c>
      <c r="BP93" s="64">
        <v>6</v>
      </c>
      <c r="BQ93" s="64">
        <v>27</v>
      </c>
      <c r="BR93" s="40">
        <v>1649</v>
      </c>
      <c r="BS93" s="76">
        <v>1977</v>
      </c>
      <c r="BT93" s="65">
        <v>1676.3</v>
      </c>
      <c r="BU93" s="65">
        <v>83.8</v>
      </c>
      <c r="BV93" s="64">
        <v>3198</v>
      </c>
      <c r="BW93" s="64">
        <v>3732</v>
      </c>
      <c r="BX93" s="64">
        <v>1652.5</v>
      </c>
      <c r="BY93" s="98">
        <v>0.51672920575359604</v>
      </c>
      <c r="BZ93" s="64">
        <v>247.9</v>
      </c>
      <c r="CA93" s="40">
        <v>5657</v>
      </c>
      <c r="CB93" s="76">
        <v>7543</v>
      </c>
      <c r="CC93" s="30">
        <v>4612.08</v>
      </c>
      <c r="CD93" s="31">
        <v>0.81528725472865504</v>
      </c>
      <c r="CE93" s="32">
        <v>691.8</v>
      </c>
      <c r="CF93" s="62"/>
      <c r="CG93" s="62"/>
      <c r="CH93" s="63">
        <f t="shared" si="94"/>
        <v>4238.5</v>
      </c>
      <c r="CI93" s="62">
        <f t="shared" si="82"/>
        <v>158.5</v>
      </c>
      <c r="CJ93" s="64"/>
      <c r="CK93" s="65">
        <f t="shared" si="79"/>
        <v>4238.5</v>
      </c>
      <c r="CL93" s="64">
        <f t="shared" si="80"/>
        <v>4238.5</v>
      </c>
    </row>
    <row r="94" spans="1:90">
      <c r="A94" s="41">
        <v>367</v>
      </c>
      <c r="B94" s="26" t="s">
        <v>377</v>
      </c>
      <c r="C94" s="26" t="s">
        <v>372</v>
      </c>
      <c r="D94" s="40">
        <v>10</v>
      </c>
      <c r="E94" s="40">
        <v>15</v>
      </c>
      <c r="F94" s="163"/>
      <c r="G94" s="179">
        <f t="shared" si="76"/>
        <v>0</v>
      </c>
      <c r="H94" s="165">
        <f t="shared" ref="H94:H102" si="109">F94*60</f>
        <v>0</v>
      </c>
      <c r="I94" s="165">
        <f>(D94-F94)*10</f>
        <v>100</v>
      </c>
      <c r="J94" s="40">
        <v>24</v>
      </c>
      <c r="K94" s="40">
        <v>31</v>
      </c>
      <c r="L94" s="105">
        <v>20</v>
      </c>
      <c r="M94" s="193">
        <f t="shared" si="88"/>
        <v>0.83333333333333304</v>
      </c>
      <c r="N94" s="168">
        <v>100</v>
      </c>
      <c r="O94" s="168"/>
      <c r="P94" s="169">
        <v>1356</v>
      </c>
      <c r="Q94" s="201">
        <v>1627</v>
      </c>
      <c r="R94" s="202">
        <v>1718.14</v>
      </c>
      <c r="S94" s="171">
        <f t="shared" si="89"/>
        <v>1.2670648967551601</v>
      </c>
      <c r="T94" s="138">
        <v>302.5</v>
      </c>
      <c r="U94" s="119">
        <v>3</v>
      </c>
      <c r="V94" s="121">
        <v>5</v>
      </c>
      <c r="W94" s="121">
        <v>1</v>
      </c>
      <c r="X94" s="124">
        <f t="shared" si="90"/>
        <v>0.33333333333333298</v>
      </c>
      <c r="Y94" s="123">
        <v>15</v>
      </c>
      <c r="Z94" s="128">
        <v>10</v>
      </c>
      <c r="AA94" s="105">
        <v>10</v>
      </c>
      <c r="AB94" s="40">
        <v>15</v>
      </c>
      <c r="AC94" s="64">
        <v>3</v>
      </c>
      <c r="AD94" s="64">
        <v>375</v>
      </c>
      <c r="AE94" s="92">
        <f t="shared" si="77"/>
        <v>0.3</v>
      </c>
      <c r="AF94" s="64">
        <f t="shared" si="91"/>
        <v>37.5</v>
      </c>
      <c r="AG94" s="64">
        <v>42</v>
      </c>
      <c r="AH94" s="40">
        <v>59</v>
      </c>
      <c r="AI94" s="40">
        <v>70</v>
      </c>
      <c r="AJ94" s="105">
        <v>52</v>
      </c>
      <c r="AK94" s="105">
        <v>24</v>
      </c>
      <c r="AL94" s="105">
        <v>76</v>
      </c>
      <c r="AM94" s="142">
        <f t="shared" si="106"/>
        <v>1.28813559322034</v>
      </c>
      <c r="AN94" s="64">
        <f t="shared" si="107"/>
        <v>400</v>
      </c>
      <c r="AO94" s="64"/>
      <c r="AP94" s="40">
        <v>33</v>
      </c>
      <c r="AQ94" s="40">
        <v>44</v>
      </c>
      <c r="AR94" s="105">
        <v>18</v>
      </c>
      <c r="AS94" s="106">
        <f t="shared" si="108"/>
        <v>27</v>
      </c>
      <c r="AT94" s="40">
        <v>11</v>
      </c>
      <c r="AU94" s="40">
        <v>18</v>
      </c>
      <c r="AV94" s="105">
        <v>21</v>
      </c>
      <c r="AW94" s="106">
        <f>AV94*5</f>
        <v>105</v>
      </c>
      <c r="AX94" s="40">
        <v>6</v>
      </c>
      <c r="AY94" s="40">
        <v>9</v>
      </c>
      <c r="AZ94" s="105">
        <v>8</v>
      </c>
      <c r="BA94" s="106">
        <v>16</v>
      </c>
      <c r="BB94" s="40">
        <v>4</v>
      </c>
      <c r="BC94" s="40">
        <v>7</v>
      </c>
      <c r="BD94" s="105">
        <v>3</v>
      </c>
      <c r="BE94" s="206">
        <v>4.5</v>
      </c>
      <c r="BF94" s="40">
        <v>12</v>
      </c>
      <c r="BG94" s="40">
        <v>18</v>
      </c>
      <c r="BH94" s="48">
        <v>8</v>
      </c>
      <c r="BI94" s="207">
        <v>8</v>
      </c>
      <c r="BJ94" s="64"/>
      <c r="BK94" s="65"/>
      <c r="BL94" s="64">
        <v>14</v>
      </c>
      <c r="BM94" s="64">
        <v>3</v>
      </c>
      <c r="BN94" s="64">
        <v>248.1</v>
      </c>
      <c r="BO94" s="92">
        <f t="shared" si="78"/>
        <v>0.214285714285714</v>
      </c>
      <c r="BP94" s="64">
        <v>12.4</v>
      </c>
      <c r="BQ94" s="64">
        <v>33</v>
      </c>
      <c r="BR94" s="40">
        <v>1619</v>
      </c>
      <c r="BS94" s="76">
        <v>1943</v>
      </c>
      <c r="BT94" s="65">
        <v>1126.5999999999999</v>
      </c>
      <c r="BU94" s="65">
        <v>56.3</v>
      </c>
      <c r="BV94" s="64">
        <v>3151</v>
      </c>
      <c r="BW94" s="64">
        <v>3677</v>
      </c>
      <c r="BX94" s="64">
        <v>2894.9</v>
      </c>
      <c r="BY94" s="98">
        <v>0.91872421453506803</v>
      </c>
      <c r="BZ94" s="64">
        <v>434.2</v>
      </c>
      <c r="CA94" s="40">
        <v>5568</v>
      </c>
      <c r="CB94" s="76">
        <v>7425</v>
      </c>
      <c r="CC94" s="30">
        <v>4811.34</v>
      </c>
      <c r="CD94" s="31">
        <v>0.86410560344827603</v>
      </c>
      <c r="CE94" s="32">
        <v>721.7</v>
      </c>
      <c r="CF94" s="62"/>
      <c r="CG94" s="62"/>
      <c r="CH94" s="63">
        <f t="shared" si="94"/>
        <v>2240.1</v>
      </c>
      <c r="CI94" s="62">
        <f t="shared" si="82"/>
        <v>185</v>
      </c>
      <c r="CJ94" s="64">
        <v>2.95</v>
      </c>
      <c r="CK94" s="65">
        <f t="shared" si="79"/>
        <v>2237.15</v>
      </c>
      <c r="CL94" s="64">
        <f t="shared" si="80"/>
        <v>2237.1999999999998</v>
      </c>
    </row>
    <row r="95" spans="1:90">
      <c r="A95" s="41">
        <v>572</v>
      </c>
      <c r="B95" s="26" t="s">
        <v>378</v>
      </c>
      <c r="C95" s="26" t="s">
        <v>372</v>
      </c>
      <c r="D95" s="40">
        <v>4</v>
      </c>
      <c r="E95" s="40">
        <v>6</v>
      </c>
      <c r="F95" s="163">
        <v>4</v>
      </c>
      <c r="G95" s="179">
        <f t="shared" si="76"/>
        <v>1</v>
      </c>
      <c r="H95" s="165">
        <f t="shared" si="109"/>
        <v>240</v>
      </c>
      <c r="I95" s="165"/>
      <c r="J95" s="40">
        <v>10</v>
      </c>
      <c r="K95" s="40">
        <v>13</v>
      </c>
      <c r="L95" s="105">
        <v>6</v>
      </c>
      <c r="M95" s="193">
        <f t="shared" si="88"/>
        <v>0.6</v>
      </c>
      <c r="N95" s="168">
        <v>30</v>
      </c>
      <c r="O95" s="168">
        <v>12</v>
      </c>
      <c r="P95" s="169">
        <v>480</v>
      </c>
      <c r="Q95" s="201">
        <v>577</v>
      </c>
      <c r="R95" s="202">
        <v>513.1</v>
      </c>
      <c r="S95" s="171">
        <f t="shared" si="89"/>
        <v>1.0689583333333299</v>
      </c>
      <c r="T95" s="138">
        <v>71</v>
      </c>
      <c r="U95" s="119">
        <v>1</v>
      </c>
      <c r="V95" s="121">
        <v>2</v>
      </c>
      <c r="W95" s="121">
        <v>1</v>
      </c>
      <c r="X95" s="124">
        <f t="shared" si="90"/>
        <v>1</v>
      </c>
      <c r="Y95" s="123">
        <v>15</v>
      </c>
      <c r="Z95" s="128"/>
      <c r="AA95" s="40">
        <v>4</v>
      </c>
      <c r="AB95" s="40">
        <v>6</v>
      </c>
      <c r="AC95" s="64">
        <v>3</v>
      </c>
      <c r="AD95" s="64">
        <v>345</v>
      </c>
      <c r="AE95" s="92">
        <f t="shared" si="77"/>
        <v>0.75</v>
      </c>
      <c r="AF95" s="64">
        <f t="shared" si="91"/>
        <v>34.5</v>
      </c>
      <c r="AG95" s="64"/>
      <c r="AH95" s="40">
        <v>25</v>
      </c>
      <c r="AI95" s="40">
        <v>31</v>
      </c>
      <c r="AJ95" s="105">
        <v>29</v>
      </c>
      <c r="AK95" s="105">
        <v>4</v>
      </c>
      <c r="AL95" s="105">
        <v>33</v>
      </c>
      <c r="AM95" s="142">
        <f t="shared" si="106"/>
        <v>1.32</v>
      </c>
      <c r="AN95" s="64">
        <f t="shared" si="107"/>
        <v>148</v>
      </c>
      <c r="AO95" s="64"/>
      <c r="AP95" s="40">
        <v>14</v>
      </c>
      <c r="AQ95" s="40">
        <v>19</v>
      </c>
      <c r="AR95" s="105">
        <v>10</v>
      </c>
      <c r="AS95" s="106">
        <f t="shared" si="108"/>
        <v>15</v>
      </c>
      <c r="AT95" s="40">
        <v>5</v>
      </c>
      <c r="AU95" s="40">
        <v>7</v>
      </c>
      <c r="AV95" s="105">
        <v>0</v>
      </c>
      <c r="AW95" s="106">
        <f t="shared" ref="AW95:AW102" si="110">AV95*2.5</f>
        <v>0</v>
      </c>
      <c r="AX95" s="40">
        <v>3</v>
      </c>
      <c r="AY95" s="40">
        <v>4</v>
      </c>
      <c r="AZ95" s="105">
        <v>3</v>
      </c>
      <c r="BA95" s="106">
        <v>6</v>
      </c>
      <c r="BB95" s="40">
        <v>2</v>
      </c>
      <c r="BC95" s="40">
        <v>3</v>
      </c>
      <c r="BD95" s="105">
        <v>2</v>
      </c>
      <c r="BE95" s="206">
        <v>3</v>
      </c>
      <c r="BF95" s="40">
        <v>5</v>
      </c>
      <c r="BG95" s="40">
        <v>8</v>
      </c>
      <c r="BH95" s="48">
        <v>0</v>
      </c>
      <c r="BI95" s="207">
        <v>0</v>
      </c>
      <c r="BJ95" s="64">
        <v>325.44</v>
      </c>
      <c r="BK95" s="65">
        <v>22.8</v>
      </c>
      <c r="BL95" s="64">
        <v>8</v>
      </c>
      <c r="BM95" s="64">
        <v>3</v>
      </c>
      <c r="BN95" s="64">
        <v>358</v>
      </c>
      <c r="BO95" s="92">
        <f t="shared" si="78"/>
        <v>0.375</v>
      </c>
      <c r="BP95" s="64">
        <v>17.899999999999999</v>
      </c>
      <c r="BQ95" s="64">
        <v>15</v>
      </c>
      <c r="BR95" s="40">
        <v>701</v>
      </c>
      <c r="BS95" s="76">
        <v>841</v>
      </c>
      <c r="BT95" s="65">
        <v>393</v>
      </c>
      <c r="BU95" s="65">
        <v>19.7</v>
      </c>
      <c r="BV95" s="64">
        <v>1365</v>
      </c>
      <c r="BW95" s="64">
        <v>1593</v>
      </c>
      <c r="BX95" s="64">
        <v>1932.15</v>
      </c>
      <c r="BY95" s="98">
        <v>1.4154945054945101</v>
      </c>
      <c r="BZ95" s="64">
        <v>483</v>
      </c>
      <c r="CA95" s="40">
        <v>2412</v>
      </c>
      <c r="CB95" s="76">
        <v>3216</v>
      </c>
      <c r="CC95" s="30">
        <v>2098.66</v>
      </c>
      <c r="CD95" s="31">
        <v>0.87009121061359895</v>
      </c>
      <c r="CE95" s="32">
        <v>314.8</v>
      </c>
      <c r="CF95" s="62"/>
      <c r="CG95" s="62"/>
      <c r="CH95" s="63">
        <f t="shared" si="94"/>
        <v>1420.7</v>
      </c>
      <c r="CI95" s="62">
        <f t="shared" si="82"/>
        <v>27</v>
      </c>
      <c r="CJ95" s="64"/>
      <c r="CK95" s="65">
        <f t="shared" si="79"/>
        <v>1420.7</v>
      </c>
      <c r="CL95" s="64">
        <f t="shared" si="80"/>
        <v>1420.7</v>
      </c>
    </row>
    <row r="96" spans="1:90">
      <c r="A96" s="41">
        <v>587</v>
      </c>
      <c r="B96" s="26" t="s">
        <v>379</v>
      </c>
      <c r="C96" s="26" t="s">
        <v>372</v>
      </c>
      <c r="D96" s="40">
        <v>6</v>
      </c>
      <c r="E96" s="40">
        <v>10</v>
      </c>
      <c r="F96" s="163">
        <v>1</v>
      </c>
      <c r="G96" s="179">
        <f t="shared" si="76"/>
        <v>0.16666666666666699</v>
      </c>
      <c r="H96" s="165">
        <f t="shared" si="109"/>
        <v>60</v>
      </c>
      <c r="I96" s="165">
        <f t="shared" ref="I96:I102" si="111">(D96-F96)*10</f>
        <v>50</v>
      </c>
      <c r="J96" s="40">
        <v>14</v>
      </c>
      <c r="K96" s="40">
        <v>19</v>
      </c>
      <c r="L96" s="105">
        <v>17</v>
      </c>
      <c r="M96" s="193">
        <f t="shared" si="88"/>
        <v>1.21428571428571</v>
      </c>
      <c r="N96" s="168">
        <v>85</v>
      </c>
      <c r="O96" s="168"/>
      <c r="P96" s="169">
        <v>731</v>
      </c>
      <c r="Q96" s="201">
        <v>878</v>
      </c>
      <c r="R96" s="202">
        <v>285.43</v>
      </c>
      <c r="S96" s="171">
        <f t="shared" si="89"/>
        <v>0.39046511627906999</v>
      </c>
      <c r="T96" s="138">
        <v>0</v>
      </c>
      <c r="U96" s="119">
        <v>2</v>
      </c>
      <c r="V96" s="121">
        <v>3</v>
      </c>
      <c r="W96" s="121">
        <v>3</v>
      </c>
      <c r="X96" s="124">
        <f t="shared" si="90"/>
        <v>1.5</v>
      </c>
      <c r="Y96" s="123">
        <v>75</v>
      </c>
      <c r="Z96" s="128"/>
      <c r="AA96" s="105">
        <v>6</v>
      </c>
      <c r="AB96" s="40">
        <v>9</v>
      </c>
      <c r="AC96" s="64">
        <v>2</v>
      </c>
      <c r="AD96" s="64">
        <v>250</v>
      </c>
      <c r="AE96" s="92">
        <f t="shared" si="77"/>
        <v>0.33333333333333298</v>
      </c>
      <c r="AF96" s="64">
        <f t="shared" si="91"/>
        <v>25</v>
      </c>
      <c r="AG96" s="64">
        <v>24</v>
      </c>
      <c r="AH96" s="40">
        <v>36</v>
      </c>
      <c r="AI96" s="40">
        <v>42</v>
      </c>
      <c r="AJ96" s="105">
        <v>15</v>
      </c>
      <c r="AK96" s="105">
        <v>6</v>
      </c>
      <c r="AL96" s="105">
        <v>21</v>
      </c>
      <c r="AM96" s="142">
        <f t="shared" si="106"/>
        <v>0.58333333333333304</v>
      </c>
      <c r="AN96" s="64">
        <f>AJ96*3+AK96*6</f>
        <v>81</v>
      </c>
      <c r="AO96" s="64">
        <f>(AH96-AL96)*2.5</f>
        <v>37.5</v>
      </c>
      <c r="AP96" s="40">
        <v>20</v>
      </c>
      <c r="AQ96" s="40">
        <v>28</v>
      </c>
      <c r="AR96" s="105">
        <v>7</v>
      </c>
      <c r="AS96" s="106">
        <f t="shared" si="108"/>
        <v>10.5</v>
      </c>
      <c r="AT96" s="40">
        <v>7</v>
      </c>
      <c r="AU96" s="40">
        <v>11</v>
      </c>
      <c r="AV96" s="105">
        <v>3</v>
      </c>
      <c r="AW96" s="106">
        <f t="shared" si="110"/>
        <v>7.5</v>
      </c>
      <c r="AX96" s="40">
        <v>3</v>
      </c>
      <c r="AY96" s="40">
        <v>5</v>
      </c>
      <c r="AZ96" s="105">
        <v>7</v>
      </c>
      <c r="BA96" s="106">
        <f>AZ96*4</f>
        <v>28</v>
      </c>
      <c r="BB96" s="40">
        <v>3</v>
      </c>
      <c r="BC96" s="40">
        <v>5</v>
      </c>
      <c r="BD96" s="105">
        <v>6</v>
      </c>
      <c r="BE96" s="206">
        <v>15</v>
      </c>
      <c r="BF96" s="40">
        <v>8</v>
      </c>
      <c r="BG96" s="40">
        <v>11</v>
      </c>
      <c r="BH96" s="48">
        <v>4</v>
      </c>
      <c r="BI96" s="207">
        <v>4</v>
      </c>
      <c r="BJ96" s="64">
        <v>255.68</v>
      </c>
      <c r="BK96" s="65">
        <v>17.899999999999999</v>
      </c>
      <c r="BL96" s="64">
        <v>10</v>
      </c>
      <c r="BM96" s="64">
        <v>3.3</v>
      </c>
      <c r="BN96" s="64">
        <v>268.20999999999998</v>
      </c>
      <c r="BO96" s="92">
        <f t="shared" si="78"/>
        <v>0.33</v>
      </c>
      <c r="BP96" s="64">
        <v>13.4</v>
      </c>
      <c r="BQ96" s="64">
        <v>20.100000000000001</v>
      </c>
      <c r="BR96" s="40">
        <v>977</v>
      </c>
      <c r="BS96" s="76">
        <v>1172</v>
      </c>
      <c r="BT96" s="65">
        <v>1047.26</v>
      </c>
      <c r="BU96" s="65">
        <v>52.4</v>
      </c>
      <c r="BV96" s="64">
        <v>1903</v>
      </c>
      <c r="BW96" s="64">
        <v>2218</v>
      </c>
      <c r="BX96" s="64">
        <v>1466.23</v>
      </c>
      <c r="BY96" s="98">
        <v>0.77048344718864903</v>
      </c>
      <c r="BZ96" s="64">
        <v>219.9</v>
      </c>
      <c r="CA96" s="40">
        <v>3360</v>
      </c>
      <c r="CB96" s="76">
        <v>4480</v>
      </c>
      <c r="CC96" s="30">
        <v>2621.46</v>
      </c>
      <c r="CD96" s="31">
        <v>0.78019642857142801</v>
      </c>
      <c r="CE96" s="32">
        <v>393.2</v>
      </c>
      <c r="CF96" s="62"/>
      <c r="CG96" s="62"/>
      <c r="CH96" s="63">
        <f t="shared" si="94"/>
        <v>1087.8</v>
      </c>
      <c r="CI96" s="62">
        <f t="shared" si="82"/>
        <v>131.6</v>
      </c>
      <c r="CJ96" s="64"/>
      <c r="CK96" s="65">
        <f t="shared" si="79"/>
        <v>1087.8</v>
      </c>
      <c r="CL96" s="64">
        <f t="shared" si="80"/>
        <v>1087.8</v>
      </c>
    </row>
    <row r="97" spans="1:90">
      <c r="A97" s="41">
        <v>704</v>
      </c>
      <c r="B97" s="26" t="s">
        <v>380</v>
      </c>
      <c r="C97" s="26" t="s">
        <v>372</v>
      </c>
      <c r="D97" s="40">
        <v>6</v>
      </c>
      <c r="E97" s="40">
        <v>10</v>
      </c>
      <c r="F97" s="163">
        <v>2</v>
      </c>
      <c r="G97" s="179">
        <f t="shared" si="76"/>
        <v>0.33333333333333298</v>
      </c>
      <c r="H97" s="165">
        <f t="shared" si="109"/>
        <v>120</v>
      </c>
      <c r="I97" s="165">
        <f t="shared" si="111"/>
        <v>40</v>
      </c>
      <c r="J97" s="40">
        <v>14</v>
      </c>
      <c r="K97" s="40">
        <v>18</v>
      </c>
      <c r="L97" s="105">
        <v>6</v>
      </c>
      <c r="M97" s="193">
        <f t="shared" si="88"/>
        <v>0.42857142857142899</v>
      </c>
      <c r="N97" s="168">
        <v>30</v>
      </c>
      <c r="O97" s="168">
        <v>24</v>
      </c>
      <c r="P97" s="169">
        <v>650</v>
      </c>
      <c r="Q97" s="201">
        <v>781</v>
      </c>
      <c r="R97" s="202">
        <v>845.22</v>
      </c>
      <c r="S97" s="171">
        <f t="shared" si="89"/>
        <v>1.3003384615384601</v>
      </c>
      <c r="T97" s="138">
        <v>146</v>
      </c>
      <c r="U97" s="119">
        <v>2</v>
      </c>
      <c r="V97" s="121">
        <v>3</v>
      </c>
      <c r="W97" s="121">
        <v>0</v>
      </c>
      <c r="X97" s="124">
        <f t="shared" si="90"/>
        <v>0</v>
      </c>
      <c r="Y97" s="123">
        <v>0</v>
      </c>
      <c r="Z97" s="128">
        <v>10</v>
      </c>
      <c r="AA97" s="40">
        <v>6</v>
      </c>
      <c r="AB97" s="40">
        <v>10</v>
      </c>
      <c r="AC97" s="64">
        <v>4</v>
      </c>
      <c r="AD97" s="64">
        <v>440</v>
      </c>
      <c r="AE97" s="92">
        <f t="shared" si="77"/>
        <v>0.66666666666666696</v>
      </c>
      <c r="AF97" s="64">
        <f t="shared" si="91"/>
        <v>44</v>
      </c>
      <c r="AG97" s="64"/>
      <c r="AH97" s="40">
        <v>34</v>
      </c>
      <c r="AI97" s="40">
        <v>41</v>
      </c>
      <c r="AJ97" s="105">
        <v>10</v>
      </c>
      <c r="AK97" s="105">
        <v>14</v>
      </c>
      <c r="AL97" s="105">
        <v>24</v>
      </c>
      <c r="AM97" s="142">
        <f t="shared" si="106"/>
        <v>0.70588235294117696</v>
      </c>
      <c r="AN97" s="64">
        <f>AJ97*3+AK97*6</f>
        <v>114</v>
      </c>
      <c r="AO97" s="64"/>
      <c r="AP97" s="40">
        <v>20</v>
      </c>
      <c r="AQ97" s="40">
        <v>27</v>
      </c>
      <c r="AR97" s="105">
        <v>11</v>
      </c>
      <c r="AS97" s="106">
        <f t="shared" si="108"/>
        <v>16.5</v>
      </c>
      <c r="AT97" s="40">
        <v>7</v>
      </c>
      <c r="AU97" s="40">
        <v>11</v>
      </c>
      <c r="AV97" s="105">
        <v>0</v>
      </c>
      <c r="AW97" s="106">
        <f t="shared" si="110"/>
        <v>0</v>
      </c>
      <c r="AX97" s="40">
        <v>3</v>
      </c>
      <c r="AY97" s="40">
        <v>6</v>
      </c>
      <c r="AZ97" s="105">
        <v>8</v>
      </c>
      <c r="BA97" s="106">
        <f>AZ97*4</f>
        <v>32</v>
      </c>
      <c r="BB97" s="40">
        <v>3</v>
      </c>
      <c r="BC97" s="40">
        <v>5</v>
      </c>
      <c r="BD97" s="105">
        <v>3</v>
      </c>
      <c r="BE97" s="206">
        <v>4.5</v>
      </c>
      <c r="BF97" s="40">
        <v>8</v>
      </c>
      <c r="BG97" s="40">
        <v>11</v>
      </c>
      <c r="BH97" s="48">
        <v>5</v>
      </c>
      <c r="BI97" s="207">
        <v>5</v>
      </c>
      <c r="BJ97" s="64">
        <v>272</v>
      </c>
      <c r="BK97" s="65">
        <v>19</v>
      </c>
      <c r="BL97" s="64">
        <v>9</v>
      </c>
      <c r="BM97" s="64">
        <v>8</v>
      </c>
      <c r="BN97" s="64">
        <v>475.24</v>
      </c>
      <c r="BO97" s="92">
        <f t="shared" si="78"/>
        <v>0.88888888888888895</v>
      </c>
      <c r="BP97" s="64">
        <v>38</v>
      </c>
      <c r="BQ97" s="64">
        <v>0</v>
      </c>
      <c r="BR97" s="40">
        <v>940</v>
      </c>
      <c r="BS97" s="76">
        <v>1128</v>
      </c>
      <c r="BT97" s="65">
        <v>871.75</v>
      </c>
      <c r="BU97" s="65">
        <v>43.6</v>
      </c>
      <c r="BV97" s="64">
        <v>1831</v>
      </c>
      <c r="BW97" s="64">
        <v>2136</v>
      </c>
      <c r="BX97" s="64">
        <v>533.22</v>
      </c>
      <c r="BY97" s="98">
        <v>0.29121791370835598</v>
      </c>
      <c r="BZ97" s="64">
        <v>0</v>
      </c>
      <c r="CA97" s="40">
        <v>3235</v>
      </c>
      <c r="CB97" s="76">
        <v>4313</v>
      </c>
      <c r="CC97" s="30">
        <v>3928.78</v>
      </c>
      <c r="CD97" s="31">
        <v>1.2144605873261201</v>
      </c>
      <c r="CE97" s="32">
        <v>589.29999999999995</v>
      </c>
      <c r="CF97" s="62">
        <v>1</v>
      </c>
      <c r="CG97" s="62">
        <f>CF97*3.75</f>
        <v>3.75</v>
      </c>
      <c r="CH97" s="63">
        <f t="shared" si="94"/>
        <v>1205.6500000000001</v>
      </c>
      <c r="CI97" s="62">
        <f t="shared" si="82"/>
        <v>74</v>
      </c>
      <c r="CJ97" s="64">
        <v>30</v>
      </c>
      <c r="CK97" s="65">
        <f t="shared" si="79"/>
        <v>1175.6500000000001</v>
      </c>
      <c r="CL97" s="64">
        <f t="shared" si="80"/>
        <v>1175.7</v>
      </c>
    </row>
    <row r="98" spans="1:90">
      <c r="A98" s="41">
        <v>706</v>
      </c>
      <c r="B98" s="26" t="s">
        <v>381</v>
      </c>
      <c r="C98" s="26" t="s">
        <v>372</v>
      </c>
      <c r="D98" s="40">
        <v>7</v>
      </c>
      <c r="E98" s="40">
        <v>11</v>
      </c>
      <c r="F98" s="163"/>
      <c r="G98" s="179">
        <f t="shared" si="76"/>
        <v>0</v>
      </c>
      <c r="H98" s="165">
        <f t="shared" si="109"/>
        <v>0</v>
      </c>
      <c r="I98" s="165">
        <f t="shared" si="111"/>
        <v>70</v>
      </c>
      <c r="J98" s="40">
        <v>15</v>
      </c>
      <c r="K98" s="40">
        <v>20</v>
      </c>
      <c r="L98" s="105">
        <v>20</v>
      </c>
      <c r="M98" s="193">
        <f t="shared" si="88"/>
        <v>1.3333333333333299</v>
      </c>
      <c r="N98" s="168">
        <v>140</v>
      </c>
      <c r="O98" s="168"/>
      <c r="P98" s="169">
        <v>845</v>
      </c>
      <c r="Q98" s="201">
        <v>1014</v>
      </c>
      <c r="R98" s="202">
        <v>556.55999999999995</v>
      </c>
      <c r="S98" s="171">
        <f t="shared" si="89"/>
        <v>0.65865088757396395</v>
      </c>
      <c r="T98" s="138">
        <v>73.5</v>
      </c>
      <c r="U98" s="119">
        <v>2</v>
      </c>
      <c r="V98" s="121">
        <v>4</v>
      </c>
      <c r="W98" s="121">
        <v>3</v>
      </c>
      <c r="X98" s="124">
        <f t="shared" si="90"/>
        <v>1.5</v>
      </c>
      <c r="Y98" s="123">
        <v>45</v>
      </c>
      <c r="Z98" s="128"/>
      <c r="AA98" s="40">
        <v>6</v>
      </c>
      <c r="AB98" s="40">
        <v>10</v>
      </c>
      <c r="AC98" s="64">
        <v>4</v>
      </c>
      <c r="AD98" s="64">
        <v>500</v>
      </c>
      <c r="AE98" s="92">
        <f t="shared" si="77"/>
        <v>0.66666666666666696</v>
      </c>
      <c r="AF98" s="64">
        <f t="shared" si="91"/>
        <v>50</v>
      </c>
      <c r="AG98" s="64"/>
      <c r="AH98" s="43">
        <v>38</v>
      </c>
      <c r="AI98" s="43">
        <v>45</v>
      </c>
      <c r="AJ98" s="151">
        <v>8</v>
      </c>
      <c r="AK98" s="151">
        <v>9</v>
      </c>
      <c r="AL98" s="105">
        <v>17</v>
      </c>
      <c r="AM98" s="142">
        <f t="shared" si="106"/>
        <v>0.44736842105263203</v>
      </c>
      <c r="AN98" s="64">
        <f>AJ98*3+AK98*6</f>
        <v>78</v>
      </c>
      <c r="AO98" s="64">
        <f>(AH98-AL98)*2.5</f>
        <v>52.5</v>
      </c>
      <c r="AP98" s="43">
        <v>21</v>
      </c>
      <c r="AQ98" s="43">
        <v>29</v>
      </c>
      <c r="AR98" s="105">
        <v>8</v>
      </c>
      <c r="AS98" s="106">
        <f t="shared" si="108"/>
        <v>12</v>
      </c>
      <c r="AT98" s="43">
        <v>7</v>
      </c>
      <c r="AU98" s="43">
        <v>11</v>
      </c>
      <c r="AV98" s="105">
        <v>1</v>
      </c>
      <c r="AW98" s="106">
        <f t="shared" si="110"/>
        <v>2.5</v>
      </c>
      <c r="AX98" s="43">
        <v>4</v>
      </c>
      <c r="AY98" s="43">
        <v>6</v>
      </c>
      <c r="AZ98" s="105">
        <v>7</v>
      </c>
      <c r="BA98" s="106">
        <f>AZ98*4</f>
        <v>28</v>
      </c>
      <c r="BB98" s="43">
        <v>3</v>
      </c>
      <c r="BC98" s="43">
        <v>5</v>
      </c>
      <c r="BD98" s="105">
        <v>3</v>
      </c>
      <c r="BE98" s="206">
        <v>4.5</v>
      </c>
      <c r="BF98" s="40">
        <v>8</v>
      </c>
      <c r="BG98" s="40">
        <v>12</v>
      </c>
      <c r="BH98" s="48">
        <v>4</v>
      </c>
      <c r="BI98" s="207">
        <v>4</v>
      </c>
      <c r="BJ98" s="64">
        <v>402.8</v>
      </c>
      <c r="BK98" s="65">
        <v>28.2</v>
      </c>
      <c r="BL98" s="64">
        <v>9</v>
      </c>
      <c r="BM98" s="64">
        <v>5.8</v>
      </c>
      <c r="BN98" s="64">
        <v>364.18</v>
      </c>
      <c r="BO98" s="92">
        <f t="shared" si="78"/>
        <v>0.64444444444444404</v>
      </c>
      <c r="BP98" s="64">
        <v>18.2</v>
      </c>
      <c r="BQ98" s="64">
        <v>9.6</v>
      </c>
      <c r="BR98" s="43">
        <v>1033</v>
      </c>
      <c r="BS98" s="77">
        <v>1240</v>
      </c>
      <c r="BT98" s="65">
        <v>1012.49</v>
      </c>
      <c r="BU98" s="65">
        <v>50.6</v>
      </c>
      <c r="BV98" s="64">
        <v>2012</v>
      </c>
      <c r="BW98" s="64">
        <v>2347</v>
      </c>
      <c r="BX98" s="64">
        <v>1672.52</v>
      </c>
      <c r="BY98" s="98">
        <v>0.83127236580516894</v>
      </c>
      <c r="BZ98" s="64">
        <v>250.9</v>
      </c>
      <c r="CA98" s="43">
        <v>3554</v>
      </c>
      <c r="CB98" s="77">
        <v>4739</v>
      </c>
      <c r="CC98" s="30">
        <v>5912.17</v>
      </c>
      <c r="CD98" s="31">
        <v>1.6635256049521701</v>
      </c>
      <c r="CE98" s="32">
        <v>1005.1</v>
      </c>
      <c r="CF98" s="62"/>
      <c r="CG98" s="62"/>
      <c r="CH98" s="63">
        <f t="shared" si="94"/>
        <v>1790.5</v>
      </c>
      <c r="CI98" s="62">
        <f t="shared" si="82"/>
        <v>132.1</v>
      </c>
      <c r="CJ98" s="64"/>
      <c r="CK98" s="65">
        <f t="shared" si="79"/>
        <v>1790.5</v>
      </c>
      <c r="CL98" s="64">
        <f t="shared" si="80"/>
        <v>1790.5</v>
      </c>
    </row>
    <row r="99" spans="1:90">
      <c r="A99" s="41">
        <v>710</v>
      </c>
      <c r="B99" s="26" t="s">
        <v>382</v>
      </c>
      <c r="C99" s="26" t="s">
        <v>372</v>
      </c>
      <c r="D99" s="40">
        <v>5</v>
      </c>
      <c r="E99" s="40">
        <v>7</v>
      </c>
      <c r="F99" s="163"/>
      <c r="G99" s="179">
        <f t="shared" si="76"/>
        <v>0</v>
      </c>
      <c r="H99" s="165">
        <f t="shared" si="109"/>
        <v>0</v>
      </c>
      <c r="I99" s="165">
        <f t="shared" si="111"/>
        <v>50</v>
      </c>
      <c r="J99" s="40">
        <v>12</v>
      </c>
      <c r="K99" s="40">
        <v>15</v>
      </c>
      <c r="L99" s="105">
        <v>3</v>
      </c>
      <c r="M99" s="193">
        <f t="shared" si="88"/>
        <v>0.25</v>
      </c>
      <c r="N99" s="168">
        <v>15</v>
      </c>
      <c r="O99" s="168">
        <v>27</v>
      </c>
      <c r="P99" s="169">
        <v>493</v>
      </c>
      <c r="Q99" s="201">
        <v>591</v>
      </c>
      <c r="R99" s="202">
        <v>325.49</v>
      </c>
      <c r="S99" s="171">
        <f t="shared" si="89"/>
        <v>0.660223123732252</v>
      </c>
      <c r="T99" s="138">
        <v>47.5</v>
      </c>
      <c r="U99" s="119">
        <v>2</v>
      </c>
      <c r="V99" s="121">
        <v>3</v>
      </c>
      <c r="W99" s="121">
        <v>1</v>
      </c>
      <c r="X99" s="124">
        <f t="shared" si="90"/>
        <v>0.5</v>
      </c>
      <c r="Y99" s="123">
        <v>15</v>
      </c>
      <c r="Z99" s="128">
        <v>5</v>
      </c>
      <c r="AA99" s="105">
        <v>5</v>
      </c>
      <c r="AB99" s="40">
        <v>7</v>
      </c>
      <c r="AC99" s="64">
        <v>1</v>
      </c>
      <c r="AD99" s="64">
        <v>155</v>
      </c>
      <c r="AE99" s="92">
        <f t="shared" si="77"/>
        <v>0.2</v>
      </c>
      <c r="AF99" s="64">
        <f t="shared" si="91"/>
        <v>15.5</v>
      </c>
      <c r="AG99" s="64">
        <v>24</v>
      </c>
      <c r="AH99" s="40">
        <v>29</v>
      </c>
      <c r="AI99" s="40">
        <v>36</v>
      </c>
      <c r="AJ99" s="105">
        <v>3</v>
      </c>
      <c r="AK99" s="105">
        <v>0</v>
      </c>
      <c r="AL99" s="152">
        <v>3</v>
      </c>
      <c r="AM99" s="142">
        <f t="shared" si="106"/>
        <v>0.10344827586206901</v>
      </c>
      <c r="AN99" s="64">
        <f>AJ99*3+AK99*6</f>
        <v>9</v>
      </c>
      <c r="AO99" s="64">
        <f>(AH99-AL99)*2.5</f>
        <v>65</v>
      </c>
      <c r="AP99" s="40">
        <v>16</v>
      </c>
      <c r="AQ99" s="40">
        <v>22</v>
      </c>
      <c r="AR99" s="105">
        <v>5</v>
      </c>
      <c r="AS99" s="106">
        <f t="shared" si="108"/>
        <v>7.5</v>
      </c>
      <c r="AT99" s="40">
        <v>5</v>
      </c>
      <c r="AU99" s="40">
        <v>8</v>
      </c>
      <c r="AV99" s="105">
        <v>5</v>
      </c>
      <c r="AW99" s="106">
        <f t="shared" si="110"/>
        <v>12.5</v>
      </c>
      <c r="AX99" s="40">
        <v>3</v>
      </c>
      <c r="AY99" s="40">
        <v>5</v>
      </c>
      <c r="AZ99" s="105">
        <v>0</v>
      </c>
      <c r="BA99" s="106">
        <v>0</v>
      </c>
      <c r="BB99" s="40">
        <v>2</v>
      </c>
      <c r="BC99" s="40">
        <v>4</v>
      </c>
      <c r="BD99" s="105">
        <v>0</v>
      </c>
      <c r="BE99" s="206">
        <v>0</v>
      </c>
      <c r="BF99" s="40">
        <v>6</v>
      </c>
      <c r="BG99" s="40">
        <v>9</v>
      </c>
      <c r="BH99" s="48">
        <v>4</v>
      </c>
      <c r="BI99" s="207">
        <v>4</v>
      </c>
      <c r="BJ99" s="64">
        <v>86.24</v>
      </c>
      <c r="BK99" s="65">
        <v>6</v>
      </c>
      <c r="BL99" s="64">
        <v>7</v>
      </c>
      <c r="BM99" s="64">
        <v>5</v>
      </c>
      <c r="BN99" s="64">
        <v>383.1</v>
      </c>
      <c r="BO99" s="92">
        <f t="shared" si="78"/>
        <v>0.71428571428571397</v>
      </c>
      <c r="BP99" s="64">
        <v>19.2</v>
      </c>
      <c r="BQ99" s="64">
        <v>0</v>
      </c>
      <c r="BR99" s="40">
        <v>794</v>
      </c>
      <c r="BS99" s="76">
        <v>953</v>
      </c>
      <c r="BT99" s="65">
        <v>484.4</v>
      </c>
      <c r="BU99" s="65">
        <v>24.2</v>
      </c>
      <c r="BV99" s="64">
        <v>1546</v>
      </c>
      <c r="BW99" s="64">
        <v>1804</v>
      </c>
      <c r="BX99" s="64">
        <v>307.2</v>
      </c>
      <c r="BY99" s="98">
        <v>0.19870633893919801</v>
      </c>
      <c r="BZ99" s="64">
        <v>0</v>
      </c>
      <c r="CA99" s="40">
        <v>2732</v>
      </c>
      <c r="CB99" s="76">
        <v>3643</v>
      </c>
      <c r="CC99" s="30">
        <v>1278.4000000000001</v>
      </c>
      <c r="CD99" s="31">
        <v>0.467935578330893</v>
      </c>
      <c r="CE99" s="32">
        <v>0</v>
      </c>
      <c r="CF99" s="62"/>
      <c r="CG99" s="62"/>
      <c r="CH99" s="63">
        <f t="shared" si="94"/>
        <v>175.4</v>
      </c>
      <c r="CI99" s="62">
        <f t="shared" si="82"/>
        <v>171</v>
      </c>
      <c r="CJ99" s="64"/>
      <c r="CK99" s="65">
        <f t="shared" si="79"/>
        <v>175.4</v>
      </c>
      <c r="CL99" s="64">
        <f t="shared" si="80"/>
        <v>175.4</v>
      </c>
    </row>
    <row r="100" spans="1:90">
      <c r="A100" s="41">
        <v>713</v>
      </c>
      <c r="B100" s="26" t="s">
        <v>383</v>
      </c>
      <c r="C100" s="26" t="s">
        <v>372</v>
      </c>
      <c r="D100" s="40">
        <v>4</v>
      </c>
      <c r="E100" s="40">
        <v>5</v>
      </c>
      <c r="F100" s="163"/>
      <c r="G100" s="179">
        <f t="shared" si="76"/>
        <v>0</v>
      </c>
      <c r="H100" s="165">
        <f t="shared" si="109"/>
        <v>0</v>
      </c>
      <c r="I100" s="165">
        <f t="shared" si="111"/>
        <v>40</v>
      </c>
      <c r="J100" s="40">
        <v>9</v>
      </c>
      <c r="K100" s="40">
        <v>12</v>
      </c>
      <c r="L100" s="105">
        <v>21</v>
      </c>
      <c r="M100" s="193">
        <f t="shared" si="88"/>
        <v>2.3333333333333299</v>
      </c>
      <c r="N100" s="168">
        <v>147</v>
      </c>
      <c r="O100" s="168"/>
      <c r="P100" s="169">
        <v>483</v>
      </c>
      <c r="Q100" s="201">
        <v>580</v>
      </c>
      <c r="R100" s="202">
        <v>358.22</v>
      </c>
      <c r="S100" s="171">
        <f t="shared" si="89"/>
        <v>0.74165631469979298</v>
      </c>
      <c r="T100" s="138">
        <v>54.5</v>
      </c>
      <c r="U100" s="119">
        <v>1</v>
      </c>
      <c r="V100" s="121">
        <v>2</v>
      </c>
      <c r="W100" s="121">
        <v>0</v>
      </c>
      <c r="X100" s="124">
        <f t="shared" si="90"/>
        <v>0</v>
      </c>
      <c r="Y100" s="123">
        <v>0</v>
      </c>
      <c r="Z100" s="128">
        <v>5</v>
      </c>
      <c r="AA100" s="40">
        <v>4</v>
      </c>
      <c r="AB100" s="40">
        <v>6</v>
      </c>
      <c r="AC100" s="64">
        <v>6</v>
      </c>
      <c r="AD100" s="64">
        <v>795.71</v>
      </c>
      <c r="AE100" s="92">
        <f t="shared" ref="AE100:AE105" si="112">AC100/AA100</f>
        <v>1.5</v>
      </c>
      <c r="AF100" s="64">
        <f>AD100*0.13</f>
        <v>103.4423</v>
      </c>
      <c r="AG100" s="64"/>
      <c r="AH100" s="153">
        <v>22</v>
      </c>
      <c r="AI100" s="153">
        <v>27</v>
      </c>
      <c r="AJ100" s="154">
        <v>20</v>
      </c>
      <c r="AK100" s="154">
        <v>9</v>
      </c>
      <c r="AL100" s="105">
        <v>29</v>
      </c>
      <c r="AM100" s="142">
        <f t="shared" si="106"/>
        <v>1.3181818181818199</v>
      </c>
      <c r="AN100" s="64">
        <f>AJ100*4+AK100*8</f>
        <v>152</v>
      </c>
      <c r="AO100" s="64"/>
      <c r="AP100" s="40">
        <v>13</v>
      </c>
      <c r="AQ100" s="40">
        <v>17</v>
      </c>
      <c r="AR100" s="105">
        <v>13</v>
      </c>
      <c r="AS100" s="106">
        <f t="shared" si="108"/>
        <v>19.5</v>
      </c>
      <c r="AT100" s="40">
        <v>4</v>
      </c>
      <c r="AU100" s="40">
        <v>7</v>
      </c>
      <c r="AV100" s="105">
        <v>2</v>
      </c>
      <c r="AW100" s="106">
        <f t="shared" si="110"/>
        <v>5</v>
      </c>
      <c r="AX100" s="40">
        <v>2</v>
      </c>
      <c r="AY100" s="40">
        <v>4</v>
      </c>
      <c r="AZ100" s="105">
        <v>4</v>
      </c>
      <c r="BA100" s="106">
        <f>AZ100*4</f>
        <v>16</v>
      </c>
      <c r="BB100" s="40">
        <v>1</v>
      </c>
      <c r="BC100" s="40">
        <v>3</v>
      </c>
      <c r="BD100" s="105">
        <v>6</v>
      </c>
      <c r="BE100" s="206">
        <v>15</v>
      </c>
      <c r="BF100" s="40">
        <v>5</v>
      </c>
      <c r="BG100" s="40">
        <v>7</v>
      </c>
      <c r="BH100" s="48">
        <v>12</v>
      </c>
      <c r="BI100" s="207">
        <v>24</v>
      </c>
      <c r="BJ100" s="64">
        <v>240</v>
      </c>
      <c r="BK100" s="65">
        <v>16.8</v>
      </c>
      <c r="BL100" s="64">
        <v>5</v>
      </c>
      <c r="BM100" s="64">
        <v>4</v>
      </c>
      <c r="BN100" s="64">
        <v>286</v>
      </c>
      <c r="BO100" s="92">
        <f t="shared" si="78"/>
        <v>0.8</v>
      </c>
      <c r="BP100" s="64">
        <v>22.9</v>
      </c>
      <c r="BQ100" s="64">
        <v>0</v>
      </c>
      <c r="BR100" s="40">
        <v>619</v>
      </c>
      <c r="BS100" s="76">
        <v>743</v>
      </c>
      <c r="BT100" s="65">
        <v>529.54999999999995</v>
      </c>
      <c r="BU100" s="65">
        <v>26.5</v>
      </c>
      <c r="BV100" s="64">
        <v>1205</v>
      </c>
      <c r="BW100" s="64">
        <v>1406</v>
      </c>
      <c r="BX100" s="64">
        <v>382.6</v>
      </c>
      <c r="BY100" s="98">
        <v>0.31751037344398297</v>
      </c>
      <c r="BZ100" s="64">
        <v>0</v>
      </c>
      <c r="CA100" s="40">
        <v>2129</v>
      </c>
      <c r="CB100" s="76">
        <v>2839</v>
      </c>
      <c r="CC100" s="30">
        <v>6177.25</v>
      </c>
      <c r="CD100" s="31">
        <v>2.90147956787224</v>
      </c>
      <c r="CE100" s="32">
        <v>1050.0999999999999</v>
      </c>
      <c r="CF100" s="62"/>
      <c r="CG100" s="62"/>
      <c r="CH100" s="63">
        <f t="shared" si="94"/>
        <v>1652.7422999999999</v>
      </c>
      <c r="CI100" s="62">
        <f t="shared" si="82"/>
        <v>45</v>
      </c>
      <c r="CJ100" s="64"/>
      <c r="CK100" s="65">
        <f t="shared" ref="CK100:CK106" si="113">CH100-CJ100</f>
        <v>1652.7422999999999</v>
      </c>
      <c r="CL100" s="64">
        <f t="shared" si="80"/>
        <v>1652.7</v>
      </c>
    </row>
    <row r="101" spans="1:90">
      <c r="A101" s="41">
        <v>715</v>
      </c>
      <c r="B101" s="26" t="s">
        <v>384</v>
      </c>
      <c r="C101" s="26" t="s">
        <v>372</v>
      </c>
      <c r="D101" s="40">
        <v>3</v>
      </c>
      <c r="E101" s="40">
        <v>4</v>
      </c>
      <c r="F101" s="163"/>
      <c r="G101" s="179">
        <f t="shared" si="76"/>
        <v>0</v>
      </c>
      <c r="H101" s="165">
        <f t="shared" si="109"/>
        <v>0</v>
      </c>
      <c r="I101" s="165">
        <f t="shared" si="111"/>
        <v>30</v>
      </c>
      <c r="J101" s="40">
        <v>7</v>
      </c>
      <c r="K101" s="40">
        <v>9</v>
      </c>
      <c r="L101" s="105">
        <v>0</v>
      </c>
      <c r="M101" s="193">
        <f t="shared" si="88"/>
        <v>0</v>
      </c>
      <c r="N101" s="168">
        <v>0</v>
      </c>
      <c r="O101" s="168">
        <v>21</v>
      </c>
      <c r="P101" s="169">
        <v>383</v>
      </c>
      <c r="Q101" s="201">
        <v>459</v>
      </c>
      <c r="R101" s="202">
        <v>122.67</v>
      </c>
      <c r="S101" s="171">
        <f t="shared" si="89"/>
        <v>0.32028720626631901</v>
      </c>
      <c r="T101" s="138">
        <v>0</v>
      </c>
      <c r="U101" s="119">
        <v>1</v>
      </c>
      <c r="V101" s="121">
        <v>2</v>
      </c>
      <c r="W101" s="121">
        <v>2</v>
      </c>
      <c r="X101" s="124">
        <f t="shared" si="90"/>
        <v>2</v>
      </c>
      <c r="Y101" s="123">
        <v>50</v>
      </c>
      <c r="Z101" s="128"/>
      <c r="AA101" s="40">
        <v>3</v>
      </c>
      <c r="AB101" s="40">
        <v>4</v>
      </c>
      <c r="AC101" s="64">
        <v>2</v>
      </c>
      <c r="AD101" s="64">
        <v>250</v>
      </c>
      <c r="AE101" s="92">
        <f t="shared" si="112"/>
        <v>0.66666666666666696</v>
      </c>
      <c r="AF101" s="64">
        <f>AD101*0.1</f>
        <v>25</v>
      </c>
      <c r="AG101" s="64"/>
      <c r="AH101" s="40">
        <v>17</v>
      </c>
      <c r="AI101" s="40">
        <v>20</v>
      </c>
      <c r="AJ101" s="105">
        <v>11</v>
      </c>
      <c r="AK101" s="105">
        <v>0</v>
      </c>
      <c r="AL101" s="152">
        <v>11</v>
      </c>
      <c r="AM101" s="142">
        <f t="shared" si="106"/>
        <v>0.64705882352941202</v>
      </c>
      <c r="AN101" s="64">
        <f>AJ101*3+AK101*6</f>
        <v>33</v>
      </c>
      <c r="AO101" s="64">
        <f>(AH101-AL101)*2.5</f>
        <v>15</v>
      </c>
      <c r="AP101" s="40">
        <v>10</v>
      </c>
      <c r="AQ101" s="40">
        <v>13</v>
      </c>
      <c r="AR101" s="105">
        <v>8</v>
      </c>
      <c r="AS101" s="106">
        <f t="shared" si="108"/>
        <v>12</v>
      </c>
      <c r="AT101" s="40">
        <v>3</v>
      </c>
      <c r="AU101" s="40">
        <v>5</v>
      </c>
      <c r="AV101" s="105">
        <v>1</v>
      </c>
      <c r="AW101" s="106">
        <f t="shared" si="110"/>
        <v>2.5</v>
      </c>
      <c r="AX101" s="40">
        <v>2</v>
      </c>
      <c r="AY101" s="40">
        <v>3</v>
      </c>
      <c r="AZ101" s="105">
        <v>1</v>
      </c>
      <c r="BA101" s="106">
        <v>2</v>
      </c>
      <c r="BB101" s="40">
        <v>1</v>
      </c>
      <c r="BC101" s="40">
        <v>3</v>
      </c>
      <c r="BD101" s="105">
        <v>4</v>
      </c>
      <c r="BE101" s="206">
        <v>10</v>
      </c>
      <c r="BF101" s="40">
        <v>3</v>
      </c>
      <c r="BG101" s="40">
        <v>5</v>
      </c>
      <c r="BH101" s="48">
        <v>2</v>
      </c>
      <c r="BI101" s="207">
        <v>2</v>
      </c>
      <c r="BJ101" s="64">
        <v>119.68</v>
      </c>
      <c r="BK101" s="233">
        <v>8.4</v>
      </c>
      <c r="BL101" s="64"/>
      <c r="BM101" s="64"/>
      <c r="BN101" s="64"/>
      <c r="BO101" s="92"/>
      <c r="BP101" s="64">
        <v>0</v>
      </c>
      <c r="BQ101" s="64">
        <v>0</v>
      </c>
      <c r="BR101" s="40">
        <v>464</v>
      </c>
      <c r="BS101" s="76">
        <v>557</v>
      </c>
      <c r="BT101" s="65">
        <v>400.34</v>
      </c>
      <c r="BU101" s="65">
        <v>20</v>
      </c>
      <c r="BV101" s="64">
        <v>904</v>
      </c>
      <c r="BW101" s="64">
        <v>1054</v>
      </c>
      <c r="BX101" s="64">
        <v>226</v>
      </c>
      <c r="BY101" s="98">
        <v>0.25</v>
      </c>
      <c r="BZ101" s="64">
        <v>0</v>
      </c>
      <c r="CA101" s="40">
        <v>1596</v>
      </c>
      <c r="CB101" s="76">
        <v>2128</v>
      </c>
      <c r="CC101" s="30">
        <v>1524.49</v>
      </c>
      <c r="CD101" s="31">
        <v>0.95519423558897198</v>
      </c>
      <c r="CE101" s="32">
        <v>228.7</v>
      </c>
      <c r="CF101" s="62"/>
      <c r="CG101" s="62"/>
      <c r="CH101" s="63">
        <f t="shared" si="94"/>
        <v>393.6</v>
      </c>
      <c r="CI101" s="62">
        <f t="shared" si="82"/>
        <v>66</v>
      </c>
      <c r="CJ101" s="64"/>
      <c r="CK101" s="65">
        <f t="shared" si="113"/>
        <v>393.6</v>
      </c>
      <c r="CL101" s="64">
        <f t="shared" ref="CL101:CL106" si="114">ROUND(CK101,1)</f>
        <v>393.6</v>
      </c>
    </row>
    <row r="102" spans="1:90">
      <c r="A102" s="41">
        <v>738</v>
      </c>
      <c r="B102" s="26" t="s">
        <v>385</v>
      </c>
      <c r="C102" s="26" t="s">
        <v>372</v>
      </c>
      <c r="D102" s="40">
        <v>6</v>
      </c>
      <c r="E102" s="40">
        <v>9</v>
      </c>
      <c r="F102" s="163"/>
      <c r="G102" s="179">
        <f t="shared" si="76"/>
        <v>0</v>
      </c>
      <c r="H102" s="165">
        <f t="shared" si="109"/>
        <v>0</v>
      </c>
      <c r="I102" s="165">
        <f t="shared" si="111"/>
        <v>60</v>
      </c>
      <c r="J102" s="40">
        <v>14</v>
      </c>
      <c r="K102" s="40">
        <v>18</v>
      </c>
      <c r="L102" s="105">
        <v>27</v>
      </c>
      <c r="M102" s="193">
        <f t="shared" si="88"/>
        <v>1.9285714285714299</v>
      </c>
      <c r="N102" s="168">
        <v>189</v>
      </c>
      <c r="O102" s="168"/>
      <c r="P102" s="220">
        <v>575</v>
      </c>
      <c r="Q102" s="225">
        <v>689</v>
      </c>
      <c r="R102" s="202">
        <v>554.08000000000004</v>
      </c>
      <c r="S102" s="171">
        <f t="shared" si="89"/>
        <v>0.96361739130434798</v>
      </c>
      <c r="T102" s="138">
        <v>73</v>
      </c>
      <c r="U102" s="119">
        <v>2</v>
      </c>
      <c r="V102" s="121">
        <v>3</v>
      </c>
      <c r="W102" s="121">
        <v>5</v>
      </c>
      <c r="X102" s="124">
        <f t="shared" si="90"/>
        <v>2.5</v>
      </c>
      <c r="Y102" s="123">
        <v>125</v>
      </c>
      <c r="Z102" s="128"/>
      <c r="AA102" s="40">
        <v>6</v>
      </c>
      <c r="AB102" s="40">
        <v>9</v>
      </c>
      <c r="AC102" s="64">
        <v>5</v>
      </c>
      <c r="AD102" s="64">
        <v>651.20000000000005</v>
      </c>
      <c r="AE102" s="92">
        <f t="shared" si="112"/>
        <v>0.83333333333333304</v>
      </c>
      <c r="AF102" s="64">
        <f>AD102*0.1</f>
        <v>65.12</v>
      </c>
      <c r="AG102" s="64"/>
      <c r="AH102" s="153">
        <v>36</v>
      </c>
      <c r="AI102" s="153">
        <v>43</v>
      </c>
      <c r="AJ102" s="140">
        <v>15</v>
      </c>
      <c r="AK102" s="140">
        <v>19</v>
      </c>
      <c r="AL102" s="105">
        <v>34</v>
      </c>
      <c r="AM102" s="142">
        <f t="shared" si="106"/>
        <v>0.94444444444444398</v>
      </c>
      <c r="AN102" s="64">
        <f>AJ102*3+AK102*6</f>
        <v>159</v>
      </c>
      <c r="AO102" s="64"/>
      <c r="AP102" s="43">
        <v>20</v>
      </c>
      <c r="AQ102" s="43">
        <v>27</v>
      </c>
      <c r="AR102" s="105">
        <v>16</v>
      </c>
      <c r="AS102" s="106">
        <f t="shared" si="108"/>
        <v>24</v>
      </c>
      <c r="AT102" s="43">
        <v>7</v>
      </c>
      <c r="AU102" s="43">
        <v>10</v>
      </c>
      <c r="AV102" s="105">
        <v>5</v>
      </c>
      <c r="AW102" s="106">
        <f t="shared" si="110"/>
        <v>12.5</v>
      </c>
      <c r="AX102" s="43">
        <v>4</v>
      </c>
      <c r="AY102" s="43">
        <v>7</v>
      </c>
      <c r="AZ102" s="105">
        <v>7</v>
      </c>
      <c r="BA102" s="106">
        <f>AZ102*4</f>
        <v>28</v>
      </c>
      <c r="BB102" s="43">
        <v>3</v>
      </c>
      <c r="BC102" s="43">
        <v>5</v>
      </c>
      <c r="BD102" s="105">
        <v>4</v>
      </c>
      <c r="BE102" s="206">
        <v>6</v>
      </c>
      <c r="BF102" s="40">
        <v>8</v>
      </c>
      <c r="BG102" s="40">
        <v>11</v>
      </c>
      <c r="BH102" s="48">
        <v>8</v>
      </c>
      <c r="BI102" s="207">
        <v>8</v>
      </c>
      <c r="BJ102" s="65">
        <v>435.2</v>
      </c>
      <c r="BK102" s="65">
        <v>30.5</v>
      </c>
      <c r="BL102" s="64">
        <v>8</v>
      </c>
      <c r="BM102" s="64">
        <v>2</v>
      </c>
      <c r="BN102" s="64">
        <v>118</v>
      </c>
      <c r="BO102" s="92">
        <f>BM102/BL102</f>
        <v>0.25</v>
      </c>
      <c r="BP102" s="64">
        <v>5.9</v>
      </c>
      <c r="BQ102" s="64">
        <v>18</v>
      </c>
      <c r="BR102" s="43">
        <v>988</v>
      </c>
      <c r="BS102" s="77">
        <v>1185</v>
      </c>
      <c r="BT102" s="65">
        <v>596.20000000000005</v>
      </c>
      <c r="BU102" s="65">
        <v>29.8</v>
      </c>
      <c r="BV102" s="64">
        <v>1923</v>
      </c>
      <c r="BW102" s="64">
        <v>2243</v>
      </c>
      <c r="BX102" s="64">
        <v>1308</v>
      </c>
      <c r="BY102" s="98">
        <v>0.68018720748829997</v>
      </c>
      <c r="BZ102" s="64">
        <v>196.2</v>
      </c>
      <c r="CA102" s="43">
        <v>3398</v>
      </c>
      <c r="CB102" s="77">
        <v>4530</v>
      </c>
      <c r="CC102" s="30">
        <v>4055.44</v>
      </c>
      <c r="CD102" s="31">
        <v>1.1934785167745701</v>
      </c>
      <c r="CE102" s="32">
        <v>608.29999999999995</v>
      </c>
      <c r="CF102" s="62"/>
      <c r="CG102" s="62"/>
      <c r="CH102" s="63">
        <f t="shared" si="94"/>
        <v>1560.32</v>
      </c>
      <c r="CI102" s="62">
        <f t="shared" si="82"/>
        <v>78</v>
      </c>
      <c r="CJ102" s="64"/>
      <c r="CK102" s="65">
        <f t="shared" si="113"/>
        <v>1560.32</v>
      </c>
      <c r="CL102" s="64">
        <f t="shared" si="114"/>
        <v>1560.3</v>
      </c>
    </row>
    <row r="103" spans="1:90" s="5" customFormat="1">
      <c r="A103" s="45" t="s">
        <v>303</v>
      </c>
      <c r="B103" s="35"/>
      <c r="C103" s="35" t="s">
        <v>372</v>
      </c>
      <c r="D103" s="45">
        <f>SUM(D89:D102)</f>
        <v>100</v>
      </c>
      <c r="E103" s="45">
        <f>SUM(E89:E102)</f>
        <v>150</v>
      </c>
      <c r="F103" s="45">
        <f>SUM(F89:F102)</f>
        <v>80</v>
      </c>
      <c r="G103" s="183">
        <f t="shared" si="76"/>
        <v>0.8</v>
      </c>
      <c r="H103" s="45">
        <f>SUM(H89:H102)</f>
        <v>5580</v>
      </c>
      <c r="I103" s="45">
        <f>SUM(I89:I102)</f>
        <v>600</v>
      </c>
      <c r="J103" s="45">
        <f>SUM(J89:J102)</f>
        <v>230</v>
      </c>
      <c r="K103" s="45">
        <f>SUM(K89:K102)</f>
        <v>300</v>
      </c>
      <c r="L103" s="45">
        <f>SUM(L89:L102)</f>
        <v>305</v>
      </c>
      <c r="M103" s="194">
        <f t="shared" si="88"/>
        <v>1.3260869565217399</v>
      </c>
      <c r="N103" s="45">
        <f>SUM(N89:N102)</f>
        <v>1957</v>
      </c>
      <c r="O103" s="45">
        <f>SUM(O89:O102)</f>
        <v>84</v>
      </c>
      <c r="P103" s="45">
        <f>SUM(P89:P102)</f>
        <v>13161</v>
      </c>
      <c r="Q103" s="45">
        <f>SUM(Q89:Q102)</f>
        <v>15794</v>
      </c>
      <c r="R103" s="45">
        <f>SUM(R89:R102)</f>
        <v>12576.49</v>
      </c>
      <c r="S103" s="173">
        <f t="shared" si="89"/>
        <v>0.95558772129777403</v>
      </c>
      <c r="T103" s="45">
        <f>SUM(T89:T102)</f>
        <v>1901.5</v>
      </c>
      <c r="U103" s="45">
        <f>SUM(U89:U102)</f>
        <v>31</v>
      </c>
      <c r="V103" s="45">
        <f>SUM(V89:V102)</f>
        <v>51</v>
      </c>
      <c r="W103" s="45">
        <f>SUM(W89:W102)</f>
        <v>44</v>
      </c>
      <c r="X103" s="126">
        <f t="shared" si="90"/>
        <v>1.4193548387096799</v>
      </c>
      <c r="Y103" s="45">
        <f>SUM(Y89:Y102)</f>
        <v>1040</v>
      </c>
      <c r="Z103" s="78">
        <f>SUM(Z89:Z102)</f>
        <v>35</v>
      </c>
      <c r="AA103" s="45">
        <f t="shared" ref="AA103:AL103" si="115">SUM(AA89:AA102)</f>
        <v>98</v>
      </c>
      <c r="AB103" s="45">
        <f t="shared" si="115"/>
        <v>147</v>
      </c>
      <c r="AC103" s="45">
        <f t="shared" si="115"/>
        <v>65</v>
      </c>
      <c r="AD103" s="45">
        <f t="shared" si="115"/>
        <v>8019.59</v>
      </c>
      <c r="AE103" s="93">
        <f t="shared" si="112"/>
        <v>0.66326530612244905</v>
      </c>
      <c r="AF103" s="45">
        <f t="shared" si="115"/>
        <v>825.83029999999997</v>
      </c>
      <c r="AG103" s="45">
        <f t="shared" si="115"/>
        <v>138</v>
      </c>
      <c r="AH103" s="45">
        <f t="shared" si="115"/>
        <v>574</v>
      </c>
      <c r="AI103" s="45">
        <f t="shared" si="115"/>
        <v>687</v>
      </c>
      <c r="AJ103" s="45">
        <f t="shared" si="115"/>
        <v>386</v>
      </c>
      <c r="AK103" s="45">
        <f t="shared" si="115"/>
        <v>143</v>
      </c>
      <c r="AL103" s="45">
        <f t="shared" si="115"/>
        <v>529</v>
      </c>
      <c r="AM103" s="143">
        <f>AL103/AH103</f>
        <v>0.92160278745644597</v>
      </c>
      <c r="AN103" s="45">
        <f>SUM(AN89:AN102)</f>
        <v>2454</v>
      </c>
      <c r="AO103" s="45">
        <f>SUM(AO89:AO102)</f>
        <v>322.5</v>
      </c>
      <c r="AP103" s="45">
        <f t="shared" ref="AP103:BF103" si="116">SUM(AP89:AP102)</f>
        <v>325</v>
      </c>
      <c r="AQ103" s="45">
        <f t="shared" si="116"/>
        <v>437</v>
      </c>
      <c r="AR103" s="45">
        <f t="shared" si="116"/>
        <v>155</v>
      </c>
      <c r="AS103" s="45">
        <f t="shared" si="116"/>
        <v>232.5</v>
      </c>
      <c r="AT103" s="45">
        <f t="shared" si="116"/>
        <v>108</v>
      </c>
      <c r="AU103" s="45">
        <f t="shared" si="116"/>
        <v>170</v>
      </c>
      <c r="AV103" s="45">
        <f t="shared" si="116"/>
        <v>84</v>
      </c>
      <c r="AW103" s="45">
        <f t="shared" si="116"/>
        <v>335</v>
      </c>
      <c r="AX103" s="45">
        <f t="shared" si="116"/>
        <v>56</v>
      </c>
      <c r="AY103" s="45">
        <f t="shared" si="116"/>
        <v>91</v>
      </c>
      <c r="AZ103" s="45">
        <f t="shared" si="116"/>
        <v>62</v>
      </c>
      <c r="BA103" s="45">
        <f t="shared" si="116"/>
        <v>190</v>
      </c>
      <c r="BB103" s="45">
        <f t="shared" si="116"/>
        <v>41</v>
      </c>
      <c r="BC103" s="45">
        <f t="shared" si="116"/>
        <v>73</v>
      </c>
      <c r="BD103" s="45">
        <f t="shared" si="116"/>
        <v>70</v>
      </c>
      <c r="BE103" s="78">
        <f t="shared" si="116"/>
        <v>157</v>
      </c>
      <c r="BF103" s="45">
        <f t="shared" si="116"/>
        <v>120</v>
      </c>
      <c r="BG103" s="45">
        <v>180</v>
      </c>
      <c r="BH103" s="45">
        <f>SUM(BH89:BH102)</f>
        <v>64</v>
      </c>
      <c r="BI103" s="78">
        <f>SUM(BI89:BI102)</f>
        <v>76</v>
      </c>
      <c r="BJ103" s="78">
        <f>SUM(BJ89:BJ102)</f>
        <v>5101.92</v>
      </c>
      <c r="BK103" s="78">
        <f t="shared" ref="BK103:BU103" si="117">SUM(BK89:BK102)</f>
        <v>357.1</v>
      </c>
      <c r="BL103" s="45">
        <f t="shared" si="117"/>
        <v>123</v>
      </c>
      <c r="BM103" s="45">
        <f t="shared" si="117"/>
        <v>68.150000000000006</v>
      </c>
      <c r="BN103" s="45">
        <f t="shared" si="117"/>
        <v>6060.01</v>
      </c>
      <c r="BO103" s="93">
        <f>BM103/BL103</f>
        <v>0.55406504065040696</v>
      </c>
      <c r="BP103" s="45">
        <f t="shared" si="117"/>
        <v>381.6</v>
      </c>
      <c r="BQ103" s="45">
        <f t="shared" si="117"/>
        <v>134.69999999999999</v>
      </c>
      <c r="BR103" s="45">
        <f t="shared" si="117"/>
        <v>15800</v>
      </c>
      <c r="BS103" s="45">
        <f t="shared" si="117"/>
        <v>18960</v>
      </c>
      <c r="BT103" s="45">
        <f t="shared" si="117"/>
        <v>13413.32</v>
      </c>
      <c r="BU103" s="45">
        <f t="shared" si="117"/>
        <v>670.7</v>
      </c>
      <c r="BV103" s="67">
        <v>30748</v>
      </c>
      <c r="BW103" s="67">
        <v>35873</v>
      </c>
      <c r="BX103" s="67">
        <v>26372.18</v>
      </c>
      <c r="BY103" s="99">
        <v>0.85770000000000002</v>
      </c>
      <c r="BZ103" s="45">
        <f>SUM(BZ89:BZ102)</f>
        <v>4449.1000000000004</v>
      </c>
      <c r="CA103" s="45">
        <f>SUM(CA89:CA102)</f>
        <v>54336</v>
      </c>
      <c r="CB103" s="78">
        <f>SUM(CB89:CB102)</f>
        <v>72450</v>
      </c>
      <c r="CC103" s="38">
        <f>SUM(CC89:CC102)</f>
        <v>56584.22</v>
      </c>
      <c r="CD103" s="39">
        <v>1.0413762514723199</v>
      </c>
      <c r="CE103" s="46">
        <v>8537.7000000000007</v>
      </c>
      <c r="CF103" s="69">
        <f>SUM(CF89:CF102)</f>
        <v>3</v>
      </c>
      <c r="CG103" s="45">
        <f>SUM(CG89:CG102)</f>
        <v>11.25</v>
      </c>
      <c r="CH103" s="68">
        <f t="shared" si="94"/>
        <v>29156.280299999999</v>
      </c>
      <c r="CI103" s="45">
        <f>SUM(CI89:CI102)</f>
        <v>1314.2</v>
      </c>
      <c r="CJ103" s="45">
        <f>SUM(CJ89:CJ102)</f>
        <v>272.72000000000003</v>
      </c>
      <c r="CK103" s="45">
        <f>SUM(CK89:CK102)</f>
        <v>28883.560300000001</v>
      </c>
      <c r="CL103" s="45">
        <f>SUM(CL89:CL102)</f>
        <v>28883.7</v>
      </c>
    </row>
    <row r="104" spans="1:90">
      <c r="A104" s="41">
        <v>307</v>
      </c>
      <c r="B104" s="27" t="s">
        <v>386</v>
      </c>
      <c r="C104" s="27" t="s">
        <v>387</v>
      </c>
      <c r="D104" s="41">
        <v>108</v>
      </c>
      <c r="E104" s="41">
        <v>162</v>
      </c>
      <c r="F104" s="163">
        <v>99.391999999999996</v>
      </c>
      <c r="G104" s="179">
        <f t="shared" si="76"/>
        <v>0.92029629629629595</v>
      </c>
      <c r="H104" s="165">
        <f>F104*60</f>
        <v>5963.52</v>
      </c>
      <c r="I104" s="165">
        <v>0</v>
      </c>
      <c r="J104" s="41">
        <v>212</v>
      </c>
      <c r="K104" s="41">
        <v>281</v>
      </c>
      <c r="L104" s="105">
        <v>147</v>
      </c>
      <c r="M104" s="193">
        <f t="shared" si="88"/>
        <v>0.69339622641509402</v>
      </c>
      <c r="N104" s="168">
        <v>735</v>
      </c>
      <c r="O104" s="168">
        <v>0</v>
      </c>
      <c r="P104" s="221">
        <v>14009</v>
      </c>
      <c r="Q104" s="226">
        <v>16811</v>
      </c>
      <c r="R104" s="202">
        <v>8763.35</v>
      </c>
      <c r="S104" s="171">
        <f t="shared" si="89"/>
        <v>0.625551431222785</v>
      </c>
      <c r="T104" s="138">
        <v>1244.5</v>
      </c>
      <c r="U104" s="127">
        <v>30</v>
      </c>
      <c r="V104" s="129">
        <v>48</v>
      </c>
      <c r="W104" s="121">
        <v>56</v>
      </c>
      <c r="X104" s="124">
        <f t="shared" si="90"/>
        <v>1.86666666666667</v>
      </c>
      <c r="Y104" s="123">
        <v>1400</v>
      </c>
      <c r="Z104" s="128"/>
      <c r="AA104" s="41">
        <v>117</v>
      </c>
      <c r="AB104" s="41">
        <v>175</v>
      </c>
      <c r="AC104" s="64">
        <v>82</v>
      </c>
      <c r="AD104" s="64">
        <v>10300.68</v>
      </c>
      <c r="AE104" s="92">
        <f t="shared" si="112"/>
        <v>0.70085470085470103</v>
      </c>
      <c r="AF104" s="64">
        <f>AD104*0.1</f>
        <v>1030.068</v>
      </c>
      <c r="AG104" s="64"/>
      <c r="AH104" s="41">
        <v>582</v>
      </c>
      <c r="AI104" s="41">
        <v>696</v>
      </c>
      <c r="AJ104" s="105">
        <v>261</v>
      </c>
      <c r="AK104" s="105">
        <v>8</v>
      </c>
      <c r="AL104" s="152">
        <v>269</v>
      </c>
      <c r="AM104" s="142">
        <f>AL104/AH104</f>
        <v>0.46219931271477699</v>
      </c>
      <c r="AN104" s="64">
        <f>AJ104*3+AK104*6</f>
        <v>831</v>
      </c>
      <c r="AO104" s="64">
        <f>(AH104-AL104)*2.5</f>
        <v>782.5</v>
      </c>
      <c r="AP104" s="80">
        <v>446</v>
      </c>
      <c r="AQ104" s="80">
        <v>600</v>
      </c>
      <c r="AR104" s="105">
        <v>53</v>
      </c>
      <c r="AS104" s="106">
        <f>AR104*1.5</f>
        <v>79.5</v>
      </c>
      <c r="AT104" s="80">
        <v>149</v>
      </c>
      <c r="AU104" s="80">
        <v>233</v>
      </c>
      <c r="AV104" s="105">
        <v>72</v>
      </c>
      <c r="AW104" s="106">
        <v>180</v>
      </c>
      <c r="AX104" s="80">
        <v>77</v>
      </c>
      <c r="AY104" s="80">
        <v>126</v>
      </c>
      <c r="AZ104" s="105">
        <v>32</v>
      </c>
      <c r="BA104" s="106">
        <v>64</v>
      </c>
      <c r="BB104" s="80">
        <v>56</v>
      </c>
      <c r="BC104" s="80">
        <v>100</v>
      </c>
      <c r="BD104" s="105">
        <v>32</v>
      </c>
      <c r="BE104" s="206">
        <v>48</v>
      </c>
      <c r="BF104" s="41">
        <v>130</v>
      </c>
      <c r="BG104" s="41">
        <v>195</v>
      </c>
      <c r="BH104" s="48">
        <v>30</v>
      </c>
      <c r="BI104" s="207">
        <v>30</v>
      </c>
      <c r="BJ104" s="65">
        <v>2689.2</v>
      </c>
      <c r="BK104" s="65">
        <v>188.2</v>
      </c>
      <c r="BL104" s="64">
        <v>91</v>
      </c>
      <c r="BM104" s="64">
        <v>13.1</v>
      </c>
      <c r="BN104" s="64">
        <v>1054.55</v>
      </c>
      <c r="BO104" s="92">
        <f>BM104/BL104</f>
        <v>0.143956043956044</v>
      </c>
      <c r="BP104" s="64">
        <v>52.7</v>
      </c>
      <c r="BQ104" s="64">
        <v>233.7</v>
      </c>
      <c r="BR104" s="80">
        <v>16810</v>
      </c>
      <c r="BS104" s="81">
        <v>20170</v>
      </c>
      <c r="BT104" s="65">
        <v>19310.47</v>
      </c>
      <c r="BU104" s="65">
        <v>965.5</v>
      </c>
      <c r="BV104" s="64">
        <v>31270</v>
      </c>
      <c r="BW104" s="64">
        <v>36482</v>
      </c>
      <c r="BX104" s="64">
        <v>21301</v>
      </c>
      <c r="BY104" s="98">
        <v>0.68120000000000003</v>
      </c>
      <c r="BZ104" s="64">
        <v>3195.2</v>
      </c>
      <c r="CA104" s="80">
        <v>81956</v>
      </c>
      <c r="CB104" s="81">
        <v>109270</v>
      </c>
      <c r="CC104" s="30">
        <v>52887.93</v>
      </c>
      <c r="CD104" s="31">
        <v>0.64532102591634499</v>
      </c>
      <c r="CE104" s="32">
        <v>7933.2</v>
      </c>
      <c r="CF104" s="62">
        <v>24</v>
      </c>
      <c r="CG104" s="62">
        <f>CF104*3.75</f>
        <v>90</v>
      </c>
      <c r="CH104" s="63">
        <f t="shared" si="94"/>
        <v>24030.387999999999</v>
      </c>
      <c r="CI104" s="62">
        <f>I104+O104+Z104+AG104+AO104+BQ104</f>
        <v>1016.2</v>
      </c>
      <c r="CJ104" s="64">
        <v>2.1</v>
      </c>
      <c r="CK104" s="65">
        <f t="shared" si="113"/>
        <v>24028.288</v>
      </c>
      <c r="CL104" s="64">
        <f t="shared" si="114"/>
        <v>24028.3</v>
      </c>
    </row>
    <row r="105" spans="1:90" s="5" customFormat="1">
      <c r="A105" s="82" t="s">
        <v>303</v>
      </c>
      <c r="B105" s="83" t="s">
        <v>386</v>
      </c>
      <c r="C105" s="83" t="s">
        <v>387</v>
      </c>
      <c r="D105" s="82">
        <v>108</v>
      </c>
      <c r="E105" s="82">
        <v>162</v>
      </c>
      <c r="F105" s="216">
        <v>99.391999999999996</v>
      </c>
      <c r="G105" s="217">
        <f t="shared" si="76"/>
        <v>0.92029629629629595</v>
      </c>
      <c r="H105" s="218">
        <f>F105*60</f>
        <v>5963.52</v>
      </c>
      <c r="I105" s="218">
        <v>0</v>
      </c>
      <c r="J105" s="82">
        <v>212</v>
      </c>
      <c r="K105" s="82">
        <v>281</v>
      </c>
      <c r="L105" s="155">
        <v>147</v>
      </c>
      <c r="M105" s="222">
        <f t="shared" si="88"/>
        <v>0.69339622641509402</v>
      </c>
      <c r="N105" s="223">
        <v>735</v>
      </c>
      <c r="O105" s="223">
        <v>0</v>
      </c>
      <c r="P105" s="224">
        <v>14009</v>
      </c>
      <c r="Q105" s="227">
        <v>16811</v>
      </c>
      <c r="R105" s="228">
        <v>8763.35</v>
      </c>
      <c r="S105" s="229">
        <f t="shared" si="89"/>
        <v>0.625551431222785</v>
      </c>
      <c r="T105" s="230">
        <v>1244.5</v>
      </c>
      <c r="U105" s="144">
        <v>30</v>
      </c>
      <c r="V105" s="145">
        <v>48</v>
      </c>
      <c r="W105" s="146">
        <v>56</v>
      </c>
      <c r="X105" s="147">
        <f t="shared" si="90"/>
        <v>1.86666666666667</v>
      </c>
      <c r="Y105" s="148">
        <v>1400</v>
      </c>
      <c r="Z105" s="150"/>
      <c r="AA105" s="82">
        <v>117</v>
      </c>
      <c r="AB105" s="82">
        <v>175</v>
      </c>
      <c r="AC105" s="86">
        <v>82</v>
      </c>
      <c r="AD105" s="86">
        <v>10300.68</v>
      </c>
      <c r="AE105" s="100">
        <f t="shared" si="112"/>
        <v>0.70085470085470103</v>
      </c>
      <c r="AF105" s="86">
        <f>AD105*0.1</f>
        <v>1030.068</v>
      </c>
      <c r="AG105" s="86"/>
      <c r="AH105" s="82">
        <v>582</v>
      </c>
      <c r="AI105" s="82">
        <v>696</v>
      </c>
      <c r="AJ105" s="155">
        <v>261</v>
      </c>
      <c r="AK105" s="155">
        <v>8</v>
      </c>
      <c r="AL105" s="156">
        <v>269</v>
      </c>
      <c r="AM105" s="157">
        <f>AL105/AH105</f>
        <v>0.46219931271477699</v>
      </c>
      <c r="AN105" s="86">
        <f>AJ105*3+AK105*6</f>
        <v>831</v>
      </c>
      <c r="AO105" s="86">
        <f>(AH105-AL105)*2.5</f>
        <v>782.5</v>
      </c>
      <c r="AP105" s="82">
        <v>446</v>
      </c>
      <c r="AQ105" s="82">
        <v>600</v>
      </c>
      <c r="AR105" s="155">
        <v>53</v>
      </c>
      <c r="AS105" s="232">
        <f>AR105*1.5</f>
        <v>79.5</v>
      </c>
      <c r="AT105" s="82">
        <v>149</v>
      </c>
      <c r="AU105" s="82">
        <v>233</v>
      </c>
      <c r="AV105" s="155">
        <v>72</v>
      </c>
      <c r="AW105" s="232">
        <v>180</v>
      </c>
      <c r="AX105" s="82">
        <v>77</v>
      </c>
      <c r="AY105" s="82">
        <v>126</v>
      </c>
      <c r="AZ105" s="155">
        <v>32</v>
      </c>
      <c r="BA105" s="232">
        <v>64</v>
      </c>
      <c r="BB105" s="82">
        <v>56</v>
      </c>
      <c r="BC105" s="82">
        <v>100</v>
      </c>
      <c r="BD105" s="155">
        <v>32</v>
      </c>
      <c r="BE105" s="234">
        <v>48</v>
      </c>
      <c r="BF105" s="82">
        <v>130</v>
      </c>
      <c r="BG105" s="82">
        <v>195</v>
      </c>
      <c r="BH105" s="235">
        <v>30</v>
      </c>
      <c r="BI105" s="236">
        <v>30</v>
      </c>
      <c r="BJ105" s="86">
        <v>2689.2</v>
      </c>
      <c r="BK105" s="237">
        <v>188.2</v>
      </c>
      <c r="BL105" s="86">
        <v>91</v>
      </c>
      <c r="BM105" s="86">
        <v>13.1</v>
      </c>
      <c r="BN105" s="86">
        <v>1054.55</v>
      </c>
      <c r="BO105" s="100">
        <f>BM105/BL105</f>
        <v>0.143956043956044</v>
      </c>
      <c r="BP105" s="86">
        <v>52.7</v>
      </c>
      <c r="BQ105" s="86">
        <v>233.7</v>
      </c>
      <c r="BR105" s="82">
        <v>16810</v>
      </c>
      <c r="BS105" s="84">
        <v>20170</v>
      </c>
      <c r="BT105" s="101">
        <v>19310.47</v>
      </c>
      <c r="BU105" s="101">
        <v>965.5</v>
      </c>
      <c r="BV105" s="86">
        <v>31270</v>
      </c>
      <c r="BW105" s="86">
        <v>36482</v>
      </c>
      <c r="BX105" s="86">
        <v>21301</v>
      </c>
      <c r="BY105" s="238">
        <v>0.68120000000000003</v>
      </c>
      <c r="BZ105" s="86">
        <v>3195.2</v>
      </c>
      <c r="CA105" s="82">
        <v>81956</v>
      </c>
      <c r="CB105" s="84">
        <v>109270</v>
      </c>
      <c r="CC105" s="38">
        <v>52887.93</v>
      </c>
      <c r="CD105" s="39">
        <v>0.64532102591634499</v>
      </c>
      <c r="CE105" s="46">
        <v>7933.2</v>
      </c>
      <c r="CF105" s="85">
        <v>24</v>
      </c>
      <c r="CG105" s="85">
        <f>CF105*3.75</f>
        <v>90</v>
      </c>
      <c r="CH105" s="63">
        <f t="shared" si="94"/>
        <v>24030.387999999999</v>
      </c>
      <c r="CI105" s="85">
        <f>I105+O105+Z105+AG105+AO105+BQ105</f>
        <v>1016.2</v>
      </c>
      <c r="CJ105" s="86">
        <v>2.1</v>
      </c>
      <c r="CK105" s="65">
        <f t="shared" si="113"/>
        <v>24028.288</v>
      </c>
      <c r="CL105" s="86">
        <f t="shared" si="114"/>
        <v>24028.3</v>
      </c>
    </row>
    <row r="106" spans="1:90">
      <c r="A106" s="67"/>
      <c r="B106" s="67"/>
      <c r="C106" s="67"/>
      <c r="D106" s="67">
        <v>995</v>
      </c>
      <c r="E106" s="67">
        <v>1489</v>
      </c>
      <c r="F106" s="67">
        <v>545.79499999999996</v>
      </c>
      <c r="G106" s="167">
        <v>0.54853768844221096</v>
      </c>
      <c r="H106" s="219">
        <v>33695.699999999997</v>
      </c>
      <c r="I106" s="67">
        <v>4789.33</v>
      </c>
      <c r="J106" s="67">
        <v>1991</v>
      </c>
      <c r="K106" s="67">
        <v>2582</v>
      </c>
      <c r="L106" s="67">
        <v>2249</v>
      </c>
      <c r="M106" s="167">
        <v>1.1295831240582599</v>
      </c>
      <c r="N106" s="67">
        <v>13944</v>
      </c>
      <c r="O106" s="67">
        <v>1047</v>
      </c>
      <c r="P106" s="67">
        <v>124529</v>
      </c>
      <c r="Q106" s="67">
        <v>149438</v>
      </c>
      <c r="R106" s="67">
        <v>140744.79999999999</v>
      </c>
      <c r="S106" s="173">
        <v>1.12710196018598</v>
      </c>
      <c r="T106" s="67">
        <v>22748</v>
      </c>
      <c r="U106" s="67">
        <v>300</v>
      </c>
      <c r="V106" s="67">
        <v>489</v>
      </c>
      <c r="W106" s="67">
        <v>300</v>
      </c>
      <c r="X106" s="149">
        <v>1</v>
      </c>
      <c r="Y106" s="67">
        <v>6450</v>
      </c>
      <c r="Z106" s="67">
        <v>520</v>
      </c>
      <c r="AA106" s="67">
        <v>996</v>
      </c>
      <c r="AB106" s="67">
        <v>1491</v>
      </c>
      <c r="AC106" s="67">
        <v>691</v>
      </c>
      <c r="AD106" s="67">
        <v>87409.279999999999</v>
      </c>
      <c r="AE106" s="93">
        <v>0.69377510040160595</v>
      </c>
      <c r="AF106" s="67">
        <v>8885.4424999999992</v>
      </c>
      <c r="AG106" s="67">
        <v>1560</v>
      </c>
      <c r="AH106" s="67">
        <v>5542</v>
      </c>
      <c r="AI106" s="67">
        <v>6636</v>
      </c>
      <c r="AJ106" s="67">
        <v>4499.5</v>
      </c>
      <c r="AK106" s="67">
        <v>843</v>
      </c>
      <c r="AL106" s="67">
        <v>5342.5</v>
      </c>
      <c r="AM106" s="158">
        <v>0.96400216528329097</v>
      </c>
      <c r="AN106" s="67">
        <v>22725</v>
      </c>
      <c r="AO106" s="67">
        <v>2740</v>
      </c>
      <c r="AP106" s="67">
        <v>3575</v>
      </c>
      <c r="AQ106" s="67">
        <v>4808</v>
      </c>
      <c r="AR106" s="67">
        <v>1339</v>
      </c>
      <c r="AS106" s="67">
        <v>2050.5</v>
      </c>
      <c r="AT106" s="67">
        <v>1195</v>
      </c>
      <c r="AU106" s="67">
        <v>1868</v>
      </c>
      <c r="AV106" s="67">
        <v>561</v>
      </c>
      <c r="AW106" s="67">
        <v>1665</v>
      </c>
      <c r="AX106" s="67">
        <v>617</v>
      </c>
      <c r="AY106" s="67">
        <v>1005</v>
      </c>
      <c r="AZ106" s="67">
        <v>611</v>
      </c>
      <c r="BA106" s="67">
        <v>1710</v>
      </c>
      <c r="BB106" s="67">
        <v>449</v>
      </c>
      <c r="BC106" s="67">
        <v>800</v>
      </c>
      <c r="BD106" s="67">
        <v>471</v>
      </c>
      <c r="BE106" s="67">
        <v>888.5</v>
      </c>
      <c r="BF106" s="67">
        <v>1193</v>
      </c>
      <c r="BG106" s="67">
        <v>1790</v>
      </c>
      <c r="BH106" s="67">
        <v>433</v>
      </c>
      <c r="BI106" s="67">
        <v>474</v>
      </c>
      <c r="BJ106" s="67">
        <v>57346.09</v>
      </c>
      <c r="BK106" s="67">
        <v>4013.7</v>
      </c>
      <c r="BL106" s="67">
        <v>1357</v>
      </c>
      <c r="BM106" s="67">
        <v>942.89</v>
      </c>
      <c r="BN106" s="67">
        <v>90114.21</v>
      </c>
      <c r="BO106" s="93">
        <v>0.69483419307295502</v>
      </c>
      <c r="BP106" s="67">
        <v>7516.4</v>
      </c>
      <c r="BQ106" s="67">
        <v>1424.8</v>
      </c>
      <c r="BR106" s="67">
        <v>149750</v>
      </c>
      <c r="BS106" s="67">
        <v>179535</v>
      </c>
      <c r="BT106" s="67">
        <v>135484.87</v>
      </c>
      <c r="BU106" s="67">
        <v>7609.5</v>
      </c>
      <c r="BV106" s="67">
        <v>298192</v>
      </c>
      <c r="BW106" s="67">
        <v>347652</v>
      </c>
      <c r="BX106" s="67">
        <v>248807.92</v>
      </c>
      <c r="BY106" s="99">
        <v>0.68120000000000003</v>
      </c>
      <c r="BZ106" s="67">
        <v>45862.400000000001</v>
      </c>
      <c r="CA106" s="67">
        <v>596120.5</v>
      </c>
      <c r="CB106" s="67">
        <v>794880</v>
      </c>
      <c r="CC106" s="38">
        <v>528217.25</v>
      </c>
      <c r="CD106" s="39">
        <v>0.88609140266103903</v>
      </c>
      <c r="CE106" s="46">
        <v>78890.2</v>
      </c>
      <c r="CF106" s="67">
        <v>91</v>
      </c>
      <c r="CG106" s="67">
        <v>341.25</v>
      </c>
      <c r="CH106" s="68">
        <f t="shared" si="94"/>
        <v>259469.5925</v>
      </c>
      <c r="CI106" s="67">
        <v>12081.13</v>
      </c>
      <c r="CJ106" s="67">
        <v>1186.95</v>
      </c>
      <c r="CK106" s="37">
        <f t="shared" si="113"/>
        <v>258282.64249999999</v>
      </c>
      <c r="CL106" s="239">
        <f t="shared" si="114"/>
        <v>258282.6</v>
      </c>
    </row>
  </sheetData>
  <mergeCells count="21">
    <mergeCell ref="BR1:BU1"/>
    <mergeCell ref="BB1:BE1"/>
    <mergeCell ref="CA1:CE1"/>
    <mergeCell ref="CF1:CG1"/>
    <mergeCell ref="CH1:CL1"/>
    <mergeCell ref="A1:A2"/>
    <mergeCell ref="B1:B2"/>
    <mergeCell ref="C1:C2"/>
    <mergeCell ref="BF1:BI1"/>
    <mergeCell ref="BJ1:BK1"/>
    <mergeCell ref="BL1:BQ1"/>
    <mergeCell ref="AA1:AG1"/>
    <mergeCell ref="D1:I1"/>
    <mergeCell ref="J1:O1"/>
    <mergeCell ref="P1:T1"/>
    <mergeCell ref="U1:Z1"/>
    <mergeCell ref="BV1:BZ1"/>
    <mergeCell ref="AH1:AO1"/>
    <mergeCell ref="AP1:AS1"/>
    <mergeCell ref="AT1:AW1"/>
    <mergeCell ref="AX1:BA1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07"/>
  <sheetViews>
    <sheetView workbookViewId="0">
      <selection activeCell="E50" sqref="E50"/>
    </sheetView>
  </sheetViews>
  <sheetFormatPr defaultColWidth="9" defaultRowHeight="13.5"/>
  <cols>
    <col min="1" max="1" width="6" customWidth="1"/>
    <col min="2" max="2" width="13.375" customWidth="1"/>
    <col min="3" max="3" width="8.125" customWidth="1"/>
    <col min="4" max="4" width="5.875" customWidth="1"/>
    <col min="5" max="5" width="5.125" customWidth="1"/>
    <col min="6" max="6" width="7.25" customWidth="1"/>
    <col min="7" max="7" width="6.75" customWidth="1"/>
    <col min="8" max="8" width="7" customWidth="1"/>
    <col min="9" max="9" width="6.25" customWidth="1"/>
    <col min="10" max="11" width="4.875" style="89" customWidth="1"/>
    <col min="12" max="12" width="6" customWidth="1"/>
    <col min="13" max="13" width="6.625" customWidth="1"/>
    <col min="14" max="14" width="6.125" style="159" customWidth="1"/>
    <col min="15" max="15" width="5.25" style="159" customWidth="1"/>
    <col min="16" max="16" width="6.875" style="102" customWidth="1"/>
    <col min="17" max="17" width="6.625" style="102" customWidth="1"/>
    <col min="18" max="18" width="9.375" style="102" customWidth="1"/>
    <col min="19" max="19" width="8.375" style="160" customWidth="1"/>
    <col min="20" max="20" width="7.5" style="161" customWidth="1"/>
  </cols>
  <sheetData>
    <row r="1" spans="1:20" s="3" customFormat="1" ht="21" customHeight="1">
      <c r="A1" s="307" t="s">
        <v>249</v>
      </c>
      <c r="B1" s="307" t="s">
        <v>250</v>
      </c>
      <c r="C1" s="307" t="s">
        <v>251</v>
      </c>
      <c r="D1" s="307" t="s">
        <v>252</v>
      </c>
      <c r="E1" s="307"/>
      <c r="F1" s="307"/>
      <c r="G1" s="307"/>
      <c r="H1" s="307"/>
      <c r="I1" s="307"/>
      <c r="J1" s="307" t="s">
        <v>253</v>
      </c>
      <c r="K1" s="307"/>
      <c r="L1" s="307"/>
      <c r="M1" s="307"/>
      <c r="N1" s="307"/>
      <c r="O1" s="307"/>
      <c r="P1" s="313" t="s">
        <v>254</v>
      </c>
      <c r="Q1" s="313"/>
      <c r="R1" s="313"/>
      <c r="S1" s="313"/>
      <c r="T1" s="313"/>
    </row>
    <row r="2" spans="1:20" s="4" customFormat="1" ht="27.95" customHeight="1">
      <c r="A2" s="307"/>
      <c r="B2" s="307"/>
      <c r="C2" s="307"/>
      <c r="D2" s="97" t="s">
        <v>266</v>
      </c>
      <c r="E2" s="97" t="s">
        <v>267</v>
      </c>
      <c r="F2" s="97" t="s">
        <v>268</v>
      </c>
      <c r="G2" s="162" t="s">
        <v>269</v>
      </c>
      <c r="H2" s="97" t="s">
        <v>270</v>
      </c>
      <c r="I2" s="97" t="s">
        <v>160</v>
      </c>
      <c r="J2" s="97" t="s">
        <v>266</v>
      </c>
      <c r="K2" s="97" t="s">
        <v>267</v>
      </c>
      <c r="L2" s="97" t="s">
        <v>268</v>
      </c>
      <c r="M2" s="162" t="s">
        <v>269</v>
      </c>
      <c r="N2" s="97" t="s">
        <v>270</v>
      </c>
      <c r="O2" s="97" t="s">
        <v>160</v>
      </c>
      <c r="P2" s="13" t="s">
        <v>266</v>
      </c>
      <c r="Q2" s="13" t="s">
        <v>267</v>
      </c>
      <c r="R2" s="97" t="s">
        <v>268</v>
      </c>
      <c r="S2" s="162" t="s">
        <v>269</v>
      </c>
      <c r="T2" s="170" t="s">
        <v>271</v>
      </c>
    </row>
    <row r="3" spans="1:20">
      <c r="A3" s="25">
        <v>308</v>
      </c>
      <c r="B3" s="26" t="s">
        <v>284</v>
      </c>
      <c r="C3" s="27" t="s">
        <v>285</v>
      </c>
      <c r="D3" s="105">
        <v>15</v>
      </c>
      <c r="E3" s="105">
        <v>22</v>
      </c>
      <c r="F3" s="163">
        <v>1.76</v>
      </c>
      <c r="G3" s="164">
        <f t="shared" ref="G3:G19" si="0">(F3/D3)</f>
        <v>0.117333333333333</v>
      </c>
      <c r="H3" s="165">
        <f t="shared" ref="H3:H19" si="1">F3*60</f>
        <v>105.6</v>
      </c>
      <c r="I3" s="165">
        <f t="shared" ref="I3:I14" si="2">(D3-F3)*10</f>
        <v>132.4</v>
      </c>
      <c r="J3" s="105">
        <v>36</v>
      </c>
      <c r="K3" s="105">
        <v>45</v>
      </c>
      <c r="L3" s="105">
        <v>15</v>
      </c>
      <c r="M3" s="164">
        <f t="shared" ref="M3:M19" si="3">L3/J3</f>
        <v>0.41666666666666702</v>
      </c>
      <c r="N3" s="168">
        <v>75</v>
      </c>
      <c r="O3" s="168">
        <v>63</v>
      </c>
      <c r="P3" s="169">
        <v>1723</v>
      </c>
      <c r="Q3" s="169">
        <v>2067</v>
      </c>
      <c r="R3" s="138">
        <v>2210.8200000000002</v>
      </c>
      <c r="S3" s="171">
        <f t="shared" ref="S3:S19" si="4">R3/P3</f>
        <v>1.2831224608241401</v>
      </c>
      <c r="T3" s="138">
        <v>393.5</v>
      </c>
    </row>
    <row r="4" spans="1:20">
      <c r="A4" s="25">
        <v>311</v>
      </c>
      <c r="B4" s="26" t="s">
        <v>286</v>
      </c>
      <c r="C4" s="27" t="s">
        <v>285</v>
      </c>
      <c r="D4" s="105">
        <v>21</v>
      </c>
      <c r="E4" s="105">
        <v>32</v>
      </c>
      <c r="F4" s="163">
        <v>9.5</v>
      </c>
      <c r="G4" s="164">
        <f t="shared" si="0"/>
        <v>0.452380952380952</v>
      </c>
      <c r="H4" s="165">
        <f t="shared" si="1"/>
        <v>570</v>
      </c>
      <c r="I4" s="165">
        <f t="shared" si="2"/>
        <v>115</v>
      </c>
      <c r="J4" s="105">
        <v>51</v>
      </c>
      <c r="K4" s="105">
        <v>65</v>
      </c>
      <c r="L4" s="105">
        <v>153</v>
      </c>
      <c r="M4" s="164">
        <f t="shared" si="3"/>
        <v>3</v>
      </c>
      <c r="N4" s="168">
        <v>1071</v>
      </c>
      <c r="O4" s="168"/>
      <c r="P4" s="169">
        <v>2348</v>
      </c>
      <c r="Q4" s="169">
        <v>2818</v>
      </c>
      <c r="R4" s="138">
        <v>3049.1</v>
      </c>
      <c r="S4" s="171">
        <f t="shared" si="4"/>
        <v>1.2985945485519601</v>
      </c>
      <c r="T4" s="138">
        <v>549</v>
      </c>
    </row>
    <row r="5" spans="1:20">
      <c r="A5" s="25">
        <v>339</v>
      </c>
      <c r="B5" s="26" t="s">
        <v>287</v>
      </c>
      <c r="C5" s="27" t="s">
        <v>285</v>
      </c>
      <c r="D5" s="105">
        <v>13</v>
      </c>
      <c r="E5" s="105">
        <v>20</v>
      </c>
      <c r="F5" s="163">
        <v>11.574999999999999</v>
      </c>
      <c r="G5" s="164">
        <f t="shared" si="0"/>
        <v>0.890384615384615</v>
      </c>
      <c r="H5" s="165">
        <f t="shared" si="1"/>
        <v>694.5</v>
      </c>
      <c r="I5" s="165"/>
      <c r="J5" s="105">
        <v>31</v>
      </c>
      <c r="K5" s="105">
        <v>39</v>
      </c>
      <c r="L5" s="105">
        <v>19</v>
      </c>
      <c r="M5" s="164">
        <f t="shared" si="3"/>
        <v>0.61290322580645196</v>
      </c>
      <c r="N5" s="168">
        <v>95</v>
      </c>
      <c r="O5" s="168">
        <v>36</v>
      </c>
      <c r="P5" s="169">
        <v>1358</v>
      </c>
      <c r="Q5" s="169">
        <v>1630</v>
      </c>
      <c r="R5" s="138">
        <v>1331.09</v>
      </c>
      <c r="S5" s="171">
        <f t="shared" si="4"/>
        <v>0.98018409425625896</v>
      </c>
      <c r="T5" s="138">
        <v>180.5</v>
      </c>
    </row>
    <row r="6" spans="1:20">
      <c r="A6" s="25">
        <v>349</v>
      </c>
      <c r="B6" s="26" t="s">
        <v>288</v>
      </c>
      <c r="C6" s="27" t="s">
        <v>285</v>
      </c>
      <c r="D6" s="105">
        <v>10</v>
      </c>
      <c r="E6" s="105">
        <v>15</v>
      </c>
      <c r="F6" s="163"/>
      <c r="G6" s="164">
        <f t="shared" si="0"/>
        <v>0</v>
      </c>
      <c r="H6" s="165">
        <f t="shared" si="1"/>
        <v>0</v>
      </c>
      <c r="I6" s="165">
        <f t="shared" si="2"/>
        <v>100</v>
      </c>
      <c r="J6" s="105">
        <v>24</v>
      </c>
      <c r="K6" s="105">
        <v>30</v>
      </c>
      <c r="L6" s="105">
        <v>8</v>
      </c>
      <c r="M6" s="164">
        <f t="shared" si="3"/>
        <v>0.33333333333333298</v>
      </c>
      <c r="N6" s="168">
        <v>40</v>
      </c>
      <c r="O6" s="168">
        <v>48</v>
      </c>
      <c r="P6" s="169">
        <v>1277</v>
      </c>
      <c r="Q6" s="169">
        <v>1533</v>
      </c>
      <c r="R6" s="138">
        <v>3449.88</v>
      </c>
      <c r="S6" s="171">
        <f t="shared" si="4"/>
        <v>2.7015505090054801</v>
      </c>
      <c r="T6" s="138">
        <v>610.5</v>
      </c>
    </row>
    <row r="7" spans="1:20">
      <c r="A7" s="25">
        <v>391</v>
      </c>
      <c r="B7" s="26" t="s">
        <v>289</v>
      </c>
      <c r="C7" s="27" t="s">
        <v>285</v>
      </c>
      <c r="D7" s="105">
        <v>11</v>
      </c>
      <c r="E7" s="105">
        <v>16</v>
      </c>
      <c r="F7" s="163">
        <v>5.18</v>
      </c>
      <c r="G7" s="164">
        <f t="shared" si="0"/>
        <v>0.470909090909091</v>
      </c>
      <c r="H7" s="165">
        <f t="shared" si="1"/>
        <v>310.8</v>
      </c>
      <c r="I7" s="165">
        <f t="shared" si="2"/>
        <v>58.2</v>
      </c>
      <c r="J7" s="105">
        <v>26</v>
      </c>
      <c r="K7" s="105">
        <v>33</v>
      </c>
      <c r="L7" s="105">
        <v>15</v>
      </c>
      <c r="M7" s="164">
        <f t="shared" si="3"/>
        <v>0.57692307692307698</v>
      </c>
      <c r="N7" s="168">
        <v>75</v>
      </c>
      <c r="O7" s="168">
        <v>33</v>
      </c>
      <c r="P7" s="169">
        <v>1502</v>
      </c>
      <c r="Q7" s="169">
        <v>1803</v>
      </c>
      <c r="R7" s="138">
        <v>2021.49</v>
      </c>
      <c r="S7" s="171">
        <f t="shared" si="4"/>
        <v>1.3458655126498</v>
      </c>
      <c r="T7" s="138">
        <v>348</v>
      </c>
    </row>
    <row r="8" spans="1:20">
      <c r="A8" s="25">
        <v>395</v>
      </c>
      <c r="B8" s="26" t="s">
        <v>290</v>
      </c>
      <c r="C8" s="27" t="s">
        <v>285</v>
      </c>
      <c r="D8" s="105">
        <v>5</v>
      </c>
      <c r="E8" s="105">
        <v>8</v>
      </c>
      <c r="F8" s="163"/>
      <c r="G8" s="164">
        <f t="shared" si="0"/>
        <v>0</v>
      </c>
      <c r="H8" s="165">
        <f t="shared" si="1"/>
        <v>0</v>
      </c>
      <c r="I8" s="165">
        <f t="shared" si="2"/>
        <v>50</v>
      </c>
      <c r="J8" s="105">
        <v>13</v>
      </c>
      <c r="K8" s="105">
        <v>17</v>
      </c>
      <c r="L8" s="105">
        <v>10</v>
      </c>
      <c r="M8" s="164">
        <f t="shared" si="3"/>
        <v>0.76923076923076905</v>
      </c>
      <c r="N8" s="168">
        <v>50</v>
      </c>
      <c r="O8" s="168"/>
      <c r="P8" s="169">
        <v>609</v>
      </c>
      <c r="Q8" s="169">
        <v>731</v>
      </c>
      <c r="R8" s="138">
        <v>431.11</v>
      </c>
      <c r="S8" s="171">
        <f t="shared" si="4"/>
        <v>0.70789819376026297</v>
      </c>
      <c r="T8" s="138">
        <v>61</v>
      </c>
    </row>
    <row r="9" spans="1:20">
      <c r="A9" s="25">
        <v>517</v>
      </c>
      <c r="B9" s="26" t="s">
        <v>291</v>
      </c>
      <c r="C9" s="27" t="s">
        <v>285</v>
      </c>
      <c r="D9" s="105">
        <v>11</v>
      </c>
      <c r="E9" s="105">
        <v>17</v>
      </c>
      <c r="F9" s="163">
        <v>2</v>
      </c>
      <c r="G9" s="164">
        <f t="shared" si="0"/>
        <v>0.18181818181818199</v>
      </c>
      <c r="H9" s="165">
        <f t="shared" si="1"/>
        <v>120</v>
      </c>
      <c r="I9" s="165">
        <f t="shared" si="2"/>
        <v>90</v>
      </c>
      <c r="J9" s="105">
        <v>27</v>
      </c>
      <c r="K9" s="105">
        <v>34</v>
      </c>
      <c r="L9" s="105">
        <v>11</v>
      </c>
      <c r="M9" s="164">
        <f t="shared" si="3"/>
        <v>0.407407407407407</v>
      </c>
      <c r="N9" s="168">
        <v>55</v>
      </c>
      <c r="O9" s="168">
        <v>48</v>
      </c>
      <c r="P9" s="169">
        <v>1131</v>
      </c>
      <c r="Q9" s="169">
        <v>1357</v>
      </c>
      <c r="R9" s="138">
        <v>1340.99</v>
      </c>
      <c r="S9" s="171">
        <f t="shared" si="4"/>
        <v>1.1856675508399599</v>
      </c>
      <c r="T9" s="138">
        <v>172</v>
      </c>
    </row>
    <row r="10" spans="1:20">
      <c r="A10" s="25">
        <v>518</v>
      </c>
      <c r="B10" s="26" t="s">
        <v>292</v>
      </c>
      <c r="C10" s="27" t="s">
        <v>285</v>
      </c>
      <c r="D10" s="105">
        <v>6</v>
      </c>
      <c r="E10" s="105">
        <v>9</v>
      </c>
      <c r="F10" s="163"/>
      <c r="G10" s="164">
        <f t="shared" si="0"/>
        <v>0</v>
      </c>
      <c r="H10" s="165">
        <f t="shared" si="1"/>
        <v>0</v>
      </c>
      <c r="I10" s="165">
        <f t="shared" si="2"/>
        <v>60</v>
      </c>
      <c r="J10" s="105">
        <v>14</v>
      </c>
      <c r="K10" s="105">
        <v>17</v>
      </c>
      <c r="L10" s="105">
        <v>1</v>
      </c>
      <c r="M10" s="164">
        <f t="shared" si="3"/>
        <v>7.1428571428571397E-2</v>
      </c>
      <c r="N10" s="168">
        <v>5</v>
      </c>
      <c r="O10" s="168">
        <v>39</v>
      </c>
      <c r="P10" s="169">
        <v>536</v>
      </c>
      <c r="Q10" s="169">
        <v>644</v>
      </c>
      <c r="R10" s="138">
        <v>97</v>
      </c>
      <c r="S10" s="171">
        <f t="shared" si="4"/>
        <v>0.18097014925373101</v>
      </c>
      <c r="T10" s="138">
        <v>0</v>
      </c>
    </row>
    <row r="11" spans="1:20">
      <c r="A11" s="25">
        <v>581</v>
      </c>
      <c r="B11" s="26" t="s">
        <v>293</v>
      </c>
      <c r="C11" s="27" t="s">
        <v>285</v>
      </c>
      <c r="D11" s="105">
        <v>9</v>
      </c>
      <c r="E11" s="105">
        <v>14</v>
      </c>
      <c r="F11" s="163">
        <v>3</v>
      </c>
      <c r="G11" s="164">
        <f t="shared" si="0"/>
        <v>0.33333333333333298</v>
      </c>
      <c r="H11" s="165">
        <f t="shared" si="1"/>
        <v>180</v>
      </c>
      <c r="I11" s="165">
        <f t="shared" si="2"/>
        <v>60</v>
      </c>
      <c r="J11" s="105">
        <v>23</v>
      </c>
      <c r="K11" s="105">
        <v>29</v>
      </c>
      <c r="L11" s="105">
        <v>29</v>
      </c>
      <c r="M11" s="164">
        <f t="shared" si="3"/>
        <v>1.26086956521739</v>
      </c>
      <c r="N11" s="168">
        <v>203</v>
      </c>
      <c r="O11" s="168"/>
      <c r="P11" s="169">
        <v>1175</v>
      </c>
      <c r="Q11" s="169">
        <v>1410</v>
      </c>
      <c r="R11" s="138">
        <v>1882.84</v>
      </c>
      <c r="S11" s="171">
        <f t="shared" si="4"/>
        <v>1.6024170212766</v>
      </c>
      <c r="T11" s="138">
        <v>326</v>
      </c>
    </row>
    <row r="12" spans="1:20">
      <c r="A12" s="25">
        <v>585</v>
      </c>
      <c r="B12" s="26" t="s">
        <v>294</v>
      </c>
      <c r="C12" s="27" t="s">
        <v>285</v>
      </c>
      <c r="D12" s="105">
        <v>16</v>
      </c>
      <c r="E12" s="105">
        <v>24</v>
      </c>
      <c r="F12" s="163">
        <v>2</v>
      </c>
      <c r="G12" s="164">
        <f t="shared" si="0"/>
        <v>0.125</v>
      </c>
      <c r="H12" s="165">
        <f t="shared" si="1"/>
        <v>120</v>
      </c>
      <c r="I12" s="165">
        <f t="shared" si="2"/>
        <v>140</v>
      </c>
      <c r="J12" s="105">
        <v>39</v>
      </c>
      <c r="K12" s="105">
        <v>49</v>
      </c>
      <c r="L12" s="105">
        <v>39</v>
      </c>
      <c r="M12" s="164">
        <f t="shared" si="3"/>
        <v>1</v>
      </c>
      <c r="N12" s="168">
        <v>195</v>
      </c>
      <c r="O12" s="168"/>
      <c r="P12" s="169">
        <v>1663</v>
      </c>
      <c r="Q12" s="169">
        <v>1996</v>
      </c>
      <c r="R12" s="138">
        <v>3349.55</v>
      </c>
      <c r="S12" s="171">
        <f t="shared" si="4"/>
        <v>2.0141611545399898</v>
      </c>
      <c r="T12" s="138">
        <v>570</v>
      </c>
    </row>
    <row r="13" spans="1:20">
      <c r="A13" s="25">
        <v>597</v>
      </c>
      <c r="B13" s="26" t="s">
        <v>295</v>
      </c>
      <c r="C13" s="27" t="s">
        <v>285</v>
      </c>
      <c r="D13" s="105">
        <v>4</v>
      </c>
      <c r="E13" s="105">
        <v>5</v>
      </c>
      <c r="F13" s="163"/>
      <c r="G13" s="164">
        <f t="shared" si="0"/>
        <v>0</v>
      </c>
      <c r="H13" s="165">
        <f t="shared" si="1"/>
        <v>0</v>
      </c>
      <c r="I13" s="165">
        <f t="shared" si="2"/>
        <v>40</v>
      </c>
      <c r="J13" s="105">
        <v>9</v>
      </c>
      <c r="K13" s="105">
        <v>11</v>
      </c>
      <c r="L13" s="105">
        <v>0</v>
      </c>
      <c r="M13" s="164">
        <f t="shared" si="3"/>
        <v>0</v>
      </c>
      <c r="N13" s="168">
        <v>0</v>
      </c>
      <c r="O13" s="168">
        <v>27</v>
      </c>
      <c r="P13" s="169">
        <v>353</v>
      </c>
      <c r="Q13" s="169">
        <v>423</v>
      </c>
      <c r="R13" s="138">
        <v>99.78</v>
      </c>
      <c r="S13" s="171">
        <f t="shared" si="4"/>
        <v>0.28266288951841401</v>
      </c>
      <c r="T13" s="138">
        <v>0</v>
      </c>
    </row>
    <row r="14" spans="1:20">
      <c r="A14" s="25">
        <v>709</v>
      </c>
      <c r="B14" s="26" t="s">
        <v>296</v>
      </c>
      <c r="C14" s="27" t="s">
        <v>285</v>
      </c>
      <c r="D14" s="105">
        <v>7</v>
      </c>
      <c r="E14" s="105">
        <v>11</v>
      </c>
      <c r="F14" s="163">
        <v>2</v>
      </c>
      <c r="G14" s="164">
        <f t="shared" si="0"/>
        <v>0.28571428571428598</v>
      </c>
      <c r="H14" s="165">
        <f t="shared" si="1"/>
        <v>120</v>
      </c>
      <c r="I14" s="165">
        <f t="shared" si="2"/>
        <v>50</v>
      </c>
      <c r="J14" s="105">
        <v>18</v>
      </c>
      <c r="K14" s="105">
        <v>22</v>
      </c>
      <c r="L14" s="105">
        <v>19</v>
      </c>
      <c r="M14" s="164">
        <f t="shared" si="3"/>
        <v>1.05555555555556</v>
      </c>
      <c r="N14" s="168">
        <v>95</v>
      </c>
      <c r="O14" s="168"/>
      <c r="P14" s="169">
        <v>951</v>
      </c>
      <c r="Q14" s="169">
        <v>1141</v>
      </c>
      <c r="R14" s="138">
        <v>763.43</v>
      </c>
      <c r="S14" s="171">
        <f t="shared" si="4"/>
        <v>0.80276550998948504</v>
      </c>
      <c r="T14" s="138">
        <v>110</v>
      </c>
    </row>
    <row r="15" spans="1:20">
      <c r="A15" s="25">
        <v>726</v>
      </c>
      <c r="B15" s="26" t="s">
        <v>297</v>
      </c>
      <c r="C15" s="27" t="s">
        <v>285</v>
      </c>
      <c r="D15" s="105">
        <v>13</v>
      </c>
      <c r="E15" s="105">
        <v>19</v>
      </c>
      <c r="F15" s="163">
        <v>11</v>
      </c>
      <c r="G15" s="164">
        <f t="shared" si="0"/>
        <v>0.84615384615384603</v>
      </c>
      <c r="H15" s="165">
        <f t="shared" si="1"/>
        <v>660</v>
      </c>
      <c r="I15" s="165"/>
      <c r="J15" s="105">
        <v>31</v>
      </c>
      <c r="K15" s="105">
        <v>39</v>
      </c>
      <c r="L15" s="105">
        <v>37</v>
      </c>
      <c r="M15" s="164">
        <f t="shared" si="3"/>
        <v>1.19354838709677</v>
      </c>
      <c r="N15" s="168">
        <v>185</v>
      </c>
      <c r="O15" s="168"/>
      <c r="P15" s="169">
        <v>1536</v>
      </c>
      <c r="Q15" s="169">
        <v>1843</v>
      </c>
      <c r="R15" s="138">
        <v>2812.52</v>
      </c>
      <c r="S15" s="171">
        <f t="shared" si="4"/>
        <v>1.83106770833333</v>
      </c>
      <c r="T15" s="138">
        <v>466</v>
      </c>
    </row>
    <row r="16" spans="1:20">
      <c r="A16" s="25">
        <v>727</v>
      </c>
      <c r="B16" s="26" t="s">
        <v>298</v>
      </c>
      <c r="C16" s="27" t="s">
        <v>285</v>
      </c>
      <c r="D16" s="105">
        <v>5</v>
      </c>
      <c r="E16" s="105">
        <v>8</v>
      </c>
      <c r="F16" s="163">
        <v>4.5</v>
      </c>
      <c r="G16" s="164">
        <f t="shared" si="0"/>
        <v>0.9</v>
      </c>
      <c r="H16" s="165">
        <f t="shared" si="1"/>
        <v>270</v>
      </c>
      <c r="I16" s="165"/>
      <c r="J16" s="105">
        <v>13</v>
      </c>
      <c r="K16" s="105">
        <v>16</v>
      </c>
      <c r="L16" s="105">
        <v>2</v>
      </c>
      <c r="M16" s="164">
        <f t="shared" si="3"/>
        <v>0.15384615384615399</v>
      </c>
      <c r="N16" s="168">
        <v>10</v>
      </c>
      <c r="O16" s="168">
        <v>33</v>
      </c>
      <c r="P16" s="169">
        <v>600</v>
      </c>
      <c r="Q16" s="169">
        <v>720</v>
      </c>
      <c r="R16" s="138">
        <v>640.11</v>
      </c>
      <c r="S16" s="171">
        <f t="shared" si="4"/>
        <v>1.0668500000000001</v>
      </c>
      <c r="T16" s="138">
        <v>84.5</v>
      </c>
    </row>
    <row r="17" spans="1:20">
      <c r="A17" s="25">
        <v>730</v>
      </c>
      <c r="B17" s="26" t="s">
        <v>299</v>
      </c>
      <c r="C17" s="27" t="s">
        <v>285</v>
      </c>
      <c r="D17" s="105">
        <v>12</v>
      </c>
      <c r="E17" s="105">
        <v>18</v>
      </c>
      <c r="F17" s="163">
        <v>13</v>
      </c>
      <c r="G17" s="164">
        <f t="shared" si="0"/>
        <v>1.0833333333333299</v>
      </c>
      <c r="H17" s="165">
        <f t="shared" si="1"/>
        <v>780</v>
      </c>
      <c r="I17" s="165"/>
      <c r="J17" s="105">
        <v>28</v>
      </c>
      <c r="K17" s="105">
        <v>36</v>
      </c>
      <c r="L17" s="105">
        <v>43</v>
      </c>
      <c r="M17" s="164">
        <f t="shared" si="3"/>
        <v>1.53571428571429</v>
      </c>
      <c r="N17" s="168">
        <v>301</v>
      </c>
      <c r="O17" s="168"/>
      <c r="P17" s="169">
        <v>1167</v>
      </c>
      <c r="Q17" s="169">
        <v>1400</v>
      </c>
      <c r="R17" s="138">
        <v>986.08</v>
      </c>
      <c r="S17" s="171">
        <f t="shared" si="4"/>
        <v>0.84497000856897997</v>
      </c>
      <c r="T17" s="138">
        <v>131</v>
      </c>
    </row>
    <row r="18" spans="1:20">
      <c r="A18" s="25">
        <v>731</v>
      </c>
      <c r="B18" s="26" t="s">
        <v>300</v>
      </c>
      <c r="C18" s="27" t="s">
        <v>285</v>
      </c>
      <c r="D18" s="105">
        <v>6</v>
      </c>
      <c r="E18" s="105">
        <v>9</v>
      </c>
      <c r="F18" s="163">
        <v>1</v>
      </c>
      <c r="G18" s="164">
        <f t="shared" si="0"/>
        <v>0.16666666666666699</v>
      </c>
      <c r="H18" s="165">
        <f t="shared" si="1"/>
        <v>60</v>
      </c>
      <c r="I18" s="165">
        <f t="shared" ref="I18:I24" si="5">(D18-F18)*10</f>
        <v>50</v>
      </c>
      <c r="J18" s="105">
        <v>14</v>
      </c>
      <c r="K18" s="105">
        <v>18</v>
      </c>
      <c r="L18" s="105">
        <v>5</v>
      </c>
      <c r="M18" s="164">
        <f t="shared" si="3"/>
        <v>0.35714285714285698</v>
      </c>
      <c r="N18" s="168">
        <v>25</v>
      </c>
      <c r="O18" s="168">
        <v>27</v>
      </c>
      <c r="P18" s="169">
        <v>956</v>
      </c>
      <c r="Q18" s="169">
        <v>1147</v>
      </c>
      <c r="R18" s="138">
        <v>624.9</v>
      </c>
      <c r="S18" s="171">
        <f t="shared" si="4"/>
        <v>0.65366108786610899</v>
      </c>
      <c r="T18" s="138">
        <v>81</v>
      </c>
    </row>
    <row r="19" spans="1:20">
      <c r="A19" s="25">
        <v>741</v>
      </c>
      <c r="B19" s="26" t="s">
        <v>301</v>
      </c>
      <c r="C19" s="27" t="s">
        <v>285</v>
      </c>
      <c r="D19" s="105">
        <v>5</v>
      </c>
      <c r="E19" s="105">
        <v>7</v>
      </c>
      <c r="F19" s="163">
        <v>1</v>
      </c>
      <c r="G19" s="164">
        <f t="shared" si="0"/>
        <v>0.2</v>
      </c>
      <c r="H19" s="165">
        <f t="shared" si="1"/>
        <v>60</v>
      </c>
      <c r="I19" s="165">
        <f t="shared" si="5"/>
        <v>40</v>
      </c>
      <c r="J19" s="105">
        <v>12</v>
      </c>
      <c r="K19" s="105">
        <v>15</v>
      </c>
      <c r="L19" s="105">
        <v>5</v>
      </c>
      <c r="M19" s="164">
        <f t="shared" si="3"/>
        <v>0.41666666666666702</v>
      </c>
      <c r="N19" s="168">
        <v>25</v>
      </c>
      <c r="O19" s="168">
        <v>21</v>
      </c>
      <c r="P19" s="169">
        <v>469</v>
      </c>
      <c r="Q19" s="169">
        <v>563</v>
      </c>
      <c r="R19" s="138">
        <v>674.18</v>
      </c>
      <c r="S19" s="171">
        <f t="shared" si="4"/>
        <v>1.4374840085287801</v>
      </c>
      <c r="T19" s="138">
        <v>115.5</v>
      </c>
    </row>
    <row r="20" spans="1:20">
      <c r="A20" s="33">
        <v>742</v>
      </c>
      <c r="B20" s="27" t="s">
        <v>302</v>
      </c>
      <c r="C20" s="27" t="s">
        <v>285</v>
      </c>
      <c r="D20" s="105"/>
      <c r="E20" s="105"/>
      <c r="F20" s="163"/>
      <c r="G20" s="164"/>
      <c r="H20" s="165"/>
      <c r="I20" s="165"/>
      <c r="J20" s="105"/>
      <c r="K20" s="105"/>
      <c r="L20" s="105"/>
      <c r="M20" s="164"/>
      <c r="N20" s="168"/>
      <c r="O20" s="168"/>
      <c r="P20" s="169">
        <v>0</v>
      </c>
      <c r="Q20" s="169">
        <v>0</v>
      </c>
      <c r="R20" s="138">
        <v>29</v>
      </c>
      <c r="S20" s="171">
        <v>0</v>
      </c>
      <c r="T20" s="138">
        <v>3.5</v>
      </c>
    </row>
    <row r="21" spans="1:20" s="5" customFormat="1">
      <c r="A21" s="34" t="s">
        <v>303</v>
      </c>
      <c r="B21" s="35"/>
      <c r="C21" s="36" t="s">
        <v>285</v>
      </c>
      <c r="D21" s="166">
        <f>SUM(D3:D19)</f>
        <v>169</v>
      </c>
      <c r="E21" s="45">
        <f>SUM(E3:E19)</f>
        <v>254</v>
      </c>
      <c r="F21" s="45">
        <f>SUM(F3:F19)</f>
        <v>67.515000000000001</v>
      </c>
      <c r="G21" s="167">
        <f t="shared" ref="G21:G70" si="6">(F21/D21)</f>
        <v>0.39949704142011799</v>
      </c>
      <c r="H21" s="45">
        <f>SUM(H3:H19)</f>
        <v>4050.9</v>
      </c>
      <c r="I21" s="45">
        <f>SUM(I3:I19)</f>
        <v>985.6</v>
      </c>
      <c r="J21" s="45">
        <f>SUM(J3:J19)</f>
        <v>409</v>
      </c>
      <c r="K21" s="45">
        <f>SUM(K3:K19)</f>
        <v>515</v>
      </c>
      <c r="L21" s="45">
        <f>SUM(L3:L19)</f>
        <v>411</v>
      </c>
      <c r="M21" s="167">
        <f t="shared" ref="M21:M70" si="7">L21/J21</f>
        <v>1.0048899755501199</v>
      </c>
      <c r="N21" s="45">
        <f>SUM(N3:N19)</f>
        <v>2505</v>
      </c>
      <c r="O21" s="45">
        <f>SUM(O3:O19)</f>
        <v>375</v>
      </c>
      <c r="P21" s="45">
        <v>19354</v>
      </c>
      <c r="Q21" s="45">
        <v>23226</v>
      </c>
      <c r="R21" s="172">
        <f>SUM(R3:R20)</f>
        <v>25793.87</v>
      </c>
      <c r="S21" s="173">
        <f t="shared" ref="S21:S70" si="8">R21/P21</f>
        <v>1.3327410354448701</v>
      </c>
      <c r="T21" s="172">
        <f>SUM(T3:T20)</f>
        <v>4202</v>
      </c>
    </row>
    <row r="22" spans="1:20">
      <c r="A22" s="40">
        <v>329</v>
      </c>
      <c r="B22" s="26" t="s">
        <v>304</v>
      </c>
      <c r="C22" s="26" t="s">
        <v>305</v>
      </c>
      <c r="D22" s="40">
        <v>6</v>
      </c>
      <c r="E22" s="40">
        <v>12</v>
      </c>
      <c r="F22" s="163">
        <v>8</v>
      </c>
      <c r="G22" s="164">
        <f t="shared" si="6"/>
        <v>1.3333333333333299</v>
      </c>
      <c r="H22" s="165">
        <f t="shared" ref="H22:H36" si="9">F22*60</f>
        <v>480</v>
      </c>
      <c r="I22" s="165"/>
      <c r="J22" s="53">
        <v>18</v>
      </c>
      <c r="K22" s="40">
        <v>22</v>
      </c>
      <c r="L22" s="105">
        <v>17</v>
      </c>
      <c r="M22" s="164">
        <f t="shared" si="7"/>
        <v>0.94444444444444398</v>
      </c>
      <c r="N22" s="168">
        <v>85</v>
      </c>
      <c r="O22" s="168"/>
      <c r="P22" s="169">
        <v>1143</v>
      </c>
      <c r="Q22" s="169">
        <v>1371</v>
      </c>
      <c r="R22" s="138">
        <v>1101.6600000000001</v>
      </c>
      <c r="S22" s="171">
        <f t="shared" si="8"/>
        <v>0.96383202099737497</v>
      </c>
      <c r="T22" s="138">
        <v>156</v>
      </c>
    </row>
    <row r="23" spans="1:20">
      <c r="A23" s="40">
        <v>337</v>
      </c>
      <c r="B23" s="26" t="s">
        <v>306</v>
      </c>
      <c r="C23" s="26" t="s">
        <v>305</v>
      </c>
      <c r="D23" s="40">
        <v>32</v>
      </c>
      <c r="E23" s="40">
        <v>42</v>
      </c>
      <c r="F23" s="163">
        <v>19.91</v>
      </c>
      <c r="G23" s="164">
        <f t="shared" si="6"/>
        <v>0.6221875</v>
      </c>
      <c r="H23" s="165">
        <f t="shared" si="9"/>
        <v>1194.5999999999999</v>
      </c>
      <c r="I23" s="165">
        <f t="shared" si="5"/>
        <v>120.9</v>
      </c>
      <c r="J23" s="53">
        <v>51</v>
      </c>
      <c r="K23" s="40">
        <v>61</v>
      </c>
      <c r="L23" s="105">
        <v>82</v>
      </c>
      <c r="M23" s="164">
        <f t="shared" si="7"/>
        <v>1.6078431372549</v>
      </c>
      <c r="N23" s="168">
        <v>574</v>
      </c>
      <c r="O23" s="168"/>
      <c r="P23" s="169">
        <v>5549</v>
      </c>
      <c r="Q23" s="169">
        <v>6659</v>
      </c>
      <c r="R23" s="138">
        <v>8253.4</v>
      </c>
      <c r="S23" s="171">
        <f t="shared" si="8"/>
        <v>1.4873670931699401</v>
      </c>
      <c r="T23" s="138">
        <v>1479</v>
      </c>
    </row>
    <row r="24" spans="1:20">
      <c r="A24" s="40">
        <v>343</v>
      </c>
      <c r="B24" s="26" t="s">
        <v>307</v>
      </c>
      <c r="C24" s="26" t="s">
        <v>305</v>
      </c>
      <c r="D24" s="40">
        <v>32</v>
      </c>
      <c r="E24" s="40">
        <v>42</v>
      </c>
      <c r="F24" s="163">
        <v>16.916</v>
      </c>
      <c r="G24" s="164">
        <f t="shared" si="6"/>
        <v>0.52862500000000001</v>
      </c>
      <c r="H24" s="165">
        <f t="shared" si="9"/>
        <v>1014.96</v>
      </c>
      <c r="I24" s="165">
        <f t="shared" si="5"/>
        <v>150.84</v>
      </c>
      <c r="J24" s="53">
        <v>51</v>
      </c>
      <c r="K24" s="40">
        <v>61</v>
      </c>
      <c r="L24" s="105">
        <v>82</v>
      </c>
      <c r="M24" s="164">
        <f t="shared" si="7"/>
        <v>1.6078431372549</v>
      </c>
      <c r="N24" s="168">
        <v>574</v>
      </c>
      <c r="O24" s="168"/>
      <c r="P24" s="169">
        <v>4105</v>
      </c>
      <c r="Q24" s="169">
        <v>4926</v>
      </c>
      <c r="R24" s="138">
        <v>5623.84</v>
      </c>
      <c r="S24" s="171">
        <f t="shared" si="8"/>
        <v>1.3699975639464099</v>
      </c>
      <c r="T24" s="138">
        <v>1027</v>
      </c>
    </row>
    <row r="25" spans="1:20">
      <c r="A25" s="40">
        <v>357</v>
      </c>
      <c r="B25" s="26" t="s">
        <v>308</v>
      </c>
      <c r="C25" s="26" t="s">
        <v>305</v>
      </c>
      <c r="D25" s="40">
        <v>8</v>
      </c>
      <c r="E25" s="40">
        <v>16</v>
      </c>
      <c r="F25" s="163">
        <v>12</v>
      </c>
      <c r="G25" s="164">
        <f t="shared" si="6"/>
        <v>1.5</v>
      </c>
      <c r="H25" s="165">
        <f t="shared" si="9"/>
        <v>720</v>
      </c>
      <c r="I25" s="165"/>
      <c r="J25" s="53">
        <v>15</v>
      </c>
      <c r="K25" s="40">
        <v>18</v>
      </c>
      <c r="L25" s="105">
        <v>6</v>
      </c>
      <c r="M25" s="164">
        <f t="shared" si="7"/>
        <v>0.4</v>
      </c>
      <c r="N25" s="168">
        <v>30</v>
      </c>
      <c r="O25" s="168">
        <v>27</v>
      </c>
      <c r="P25" s="169">
        <v>1125</v>
      </c>
      <c r="Q25" s="169">
        <v>1350</v>
      </c>
      <c r="R25" s="138">
        <v>1184.52</v>
      </c>
      <c r="S25" s="171">
        <f t="shared" si="8"/>
        <v>1.05290666666667</v>
      </c>
      <c r="T25" s="138">
        <v>167</v>
      </c>
    </row>
    <row r="26" spans="1:20">
      <c r="A26" s="40">
        <v>359</v>
      </c>
      <c r="B26" s="26" t="s">
        <v>309</v>
      </c>
      <c r="C26" s="26" t="s">
        <v>305</v>
      </c>
      <c r="D26" s="40">
        <v>8</v>
      </c>
      <c r="E26" s="40">
        <v>16</v>
      </c>
      <c r="F26" s="163">
        <v>4.0960000000000001</v>
      </c>
      <c r="G26" s="164">
        <f t="shared" si="6"/>
        <v>0.51200000000000001</v>
      </c>
      <c r="H26" s="165">
        <f t="shared" si="9"/>
        <v>245.76</v>
      </c>
      <c r="I26" s="165">
        <f>(D26-F26)*10</f>
        <v>39.04</v>
      </c>
      <c r="J26" s="53">
        <v>15</v>
      </c>
      <c r="K26" s="40">
        <v>18</v>
      </c>
      <c r="L26" s="105">
        <v>21</v>
      </c>
      <c r="M26" s="164">
        <f t="shared" si="7"/>
        <v>1.4</v>
      </c>
      <c r="N26" s="168">
        <v>147</v>
      </c>
      <c r="O26" s="168"/>
      <c r="P26" s="169">
        <v>1492</v>
      </c>
      <c r="Q26" s="169">
        <v>1791</v>
      </c>
      <c r="R26" s="138">
        <v>1822</v>
      </c>
      <c r="S26" s="171">
        <f t="shared" si="8"/>
        <v>1.2211796246648801</v>
      </c>
      <c r="T26" s="138">
        <v>313.5</v>
      </c>
    </row>
    <row r="27" spans="1:20">
      <c r="A27" s="40">
        <v>361</v>
      </c>
      <c r="B27" s="26" t="s">
        <v>310</v>
      </c>
      <c r="C27" s="26" t="s">
        <v>305</v>
      </c>
      <c r="D27" s="40">
        <v>4</v>
      </c>
      <c r="E27" s="40">
        <v>6</v>
      </c>
      <c r="F27" s="163">
        <v>1</v>
      </c>
      <c r="G27" s="164">
        <f t="shared" si="6"/>
        <v>0.25</v>
      </c>
      <c r="H27" s="165">
        <f t="shared" si="9"/>
        <v>60</v>
      </c>
      <c r="I27" s="165">
        <f>(D27-F27)*10</f>
        <v>30</v>
      </c>
      <c r="J27" s="53">
        <v>9</v>
      </c>
      <c r="K27" s="40">
        <v>19</v>
      </c>
      <c r="L27" s="105">
        <v>6</v>
      </c>
      <c r="M27" s="164">
        <f t="shared" si="7"/>
        <v>0.66666666666666696</v>
      </c>
      <c r="N27" s="168">
        <v>30</v>
      </c>
      <c r="O27" s="168"/>
      <c r="P27" s="169">
        <v>455</v>
      </c>
      <c r="Q27" s="169">
        <v>546</v>
      </c>
      <c r="R27" s="138">
        <v>705.92</v>
      </c>
      <c r="S27" s="171">
        <f t="shared" si="8"/>
        <v>1.5514725274725301</v>
      </c>
      <c r="T27" s="138">
        <v>118</v>
      </c>
    </row>
    <row r="28" spans="1:20">
      <c r="A28" s="40">
        <v>365</v>
      </c>
      <c r="B28" s="26" t="s">
        <v>311</v>
      </c>
      <c r="C28" s="26" t="s">
        <v>305</v>
      </c>
      <c r="D28" s="40">
        <v>32</v>
      </c>
      <c r="E28" s="40">
        <v>42</v>
      </c>
      <c r="F28" s="163">
        <v>17.239999999999998</v>
      </c>
      <c r="G28" s="164">
        <f t="shared" si="6"/>
        <v>0.53874999999999995</v>
      </c>
      <c r="H28" s="165">
        <f t="shared" si="9"/>
        <v>1034.4000000000001</v>
      </c>
      <c r="I28" s="165">
        <f>(D28-F28)*10</f>
        <v>147.6</v>
      </c>
      <c r="J28" s="53">
        <v>51</v>
      </c>
      <c r="K28" s="40">
        <v>61</v>
      </c>
      <c r="L28" s="105">
        <v>61</v>
      </c>
      <c r="M28" s="164">
        <f t="shared" si="7"/>
        <v>1.1960784313725501</v>
      </c>
      <c r="N28" s="168">
        <v>427</v>
      </c>
      <c r="O28" s="168"/>
      <c r="P28" s="169">
        <v>2030</v>
      </c>
      <c r="Q28" s="169">
        <v>2437</v>
      </c>
      <c r="R28" s="138">
        <v>2340.63</v>
      </c>
      <c r="S28" s="171">
        <f t="shared" si="8"/>
        <v>1.1530197044335</v>
      </c>
      <c r="T28" s="138">
        <v>357.5</v>
      </c>
    </row>
    <row r="29" spans="1:20">
      <c r="A29" s="40">
        <v>379</v>
      </c>
      <c r="B29" s="26" t="s">
        <v>312</v>
      </c>
      <c r="C29" s="26" t="s">
        <v>305</v>
      </c>
      <c r="D29" s="40">
        <v>8</v>
      </c>
      <c r="E29" s="40">
        <v>16</v>
      </c>
      <c r="F29" s="163">
        <v>6.125</v>
      </c>
      <c r="G29" s="164">
        <f t="shared" si="6"/>
        <v>0.765625</v>
      </c>
      <c r="H29" s="165">
        <f t="shared" si="9"/>
        <v>367.5</v>
      </c>
      <c r="I29" s="165"/>
      <c r="J29" s="53">
        <v>12</v>
      </c>
      <c r="K29" s="40">
        <v>15</v>
      </c>
      <c r="L29" s="105">
        <v>16</v>
      </c>
      <c r="M29" s="164">
        <f t="shared" si="7"/>
        <v>1.3333333333333299</v>
      </c>
      <c r="N29" s="168">
        <v>112</v>
      </c>
      <c r="O29" s="168"/>
      <c r="P29" s="169">
        <v>808</v>
      </c>
      <c r="Q29" s="169">
        <v>970</v>
      </c>
      <c r="R29" s="138">
        <v>675.44</v>
      </c>
      <c r="S29" s="171">
        <f t="shared" si="8"/>
        <v>0.83594059405940602</v>
      </c>
      <c r="T29" s="138">
        <v>97</v>
      </c>
    </row>
    <row r="30" spans="1:20">
      <c r="A30" s="40">
        <v>513</v>
      </c>
      <c r="B30" s="26" t="s">
        <v>313</v>
      </c>
      <c r="C30" s="26" t="s">
        <v>305</v>
      </c>
      <c r="D30" s="40">
        <v>8</v>
      </c>
      <c r="E30" s="40">
        <v>16</v>
      </c>
      <c r="F30" s="163">
        <v>9</v>
      </c>
      <c r="G30" s="164">
        <f t="shared" si="6"/>
        <v>1.125</v>
      </c>
      <c r="H30" s="165">
        <f t="shared" si="9"/>
        <v>540</v>
      </c>
      <c r="I30" s="165"/>
      <c r="J30" s="53">
        <v>12</v>
      </c>
      <c r="K30" s="40">
        <v>15</v>
      </c>
      <c r="L30" s="105">
        <v>3</v>
      </c>
      <c r="M30" s="164">
        <f t="shared" si="7"/>
        <v>0.25</v>
      </c>
      <c r="N30" s="168">
        <v>15</v>
      </c>
      <c r="O30" s="168">
        <v>27</v>
      </c>
      <c r="P30" s="169">
        <v>819</v>
      </c>
      <c r="Q30" s="169">
        <v>983</v>
      </c>
      <c r="R30" s="138">
        <v>1384.06</v>
      </c>
      <c r="S30" s="171">
        <f t="shared" si="8"/>
        <v>1.6899389499389501</v>
      </c>
      <c r="T30" s="138">
        <v>235</v>
      </c>
    </row>
    <row r="31" spans="1:20">
      <c r="A31" s="40">
        <v>516</v>
      </c>
      <c r="B31" s="26" t="s">
        <v>314</v>
      </c>
      <c r="C31" s="26" t="s">
        <v>305</v>
      </c>
      <c r="D31" s="40">
        <v>6</v>
      </c>
      <c r="E31" s="40">
        <v>8</v>
      </c>
      <c r="F31" s="163"/>
      <c r="G31" s="164">
        <f t="shared" si="6"/>
        <v>0</v>
      </c>
      <c r="H31" s="165">
        <f t="shared" si="9"/>
        <v>0</v>
      </c>
      <c r="I31" s="165">
        <f>(D31-F31)*10</f>
        <v>60</v>
      </c>
      <c r="J31" s="53">
        <v>6</v>
      </c>
      <c r="K31" s="40">
        <v>12</v>
      </c>
      <c r="L31" s="105">
        <v>0</v>
      </c>
      <c r="M31" s="164">
        <f t="shared" si="7"/>
        <v>0</v>
      </c>
      <c r="N31" s="168">
        <v>0</v>
      </c>
      <c r="O31" s="168">
        <v>18</v>
      </c>
      <c r="P31" s="169">
        <v>469</v>
      </c>
      <c r="Q31" s="169">
        <v>563</v>
      </c>
      <c r="R31" s="138">
        <v>446.34</v>
      </c>
      <c r="S31" s="171">
        <f t="shared" si="8"/>
        <v>0.95168443496801702</v>
      </c>
      <c r="T31" s="138">
        <v>60.5</v>
      </c>
    </row>
    <row r="32" spans="1:20">
      <c r="A32" s="40">
        <v>570</v>
      </c>
      <c r="B32" s="26" t="s">
        <v>315</v>
      </c>
      <c r="C32" s="26" t="s">
        <v>305</v>
      </c>
      <c r="D32" s="40">
        <v>8</v>
      </c>
      <c r="E32" s="40">
        <v>16</v>
      </c>
      <c r="F32" s="163">
        <v>2</v>
      </c>
      <c r="G32" s="164">
        <f t="shared" si="6"/>
        <v>0.25</v>
      </c>
      <c r="H32" s="165">
        <f t="shared" si="9"/>
        <v>120</v>
      </c>
      <c r="I32" s="165">
        <f>(D32-F32)*10</f>
        <v>60</v>
      </c>
      <c r="J32" s="53">
        <v>12</v>
      </c>
      <c r="K32" s="40">
        <v>15</v>
      </c>
      <c r="L32" s="105">
        <v>20</v>
      </c>
      <c r="M32" s="164">
        <f t="shared" si="7"/>
        <v>1.6666666666666701</v>
      </c>
      <c r="N32" s="168">
        <v>140</v>
      </c>
      <c r="O32" s="168"/>
      <c r="P32" s="169">
        <v>1066</v>
      </c>
      <c r="Q32" s="169">
        <v>1280</v>
      </c>
      <c r="R32" s="138">
        <v>1595.09</v>
      </c>
      <c r="S32" s="171">
        <f t="shared" si="8"/>
        <v>1.49633208255159</v>
      </c>
      <c r="T32" s="138">
        <v>286</v>
      </c>
    </row>
    <row r="33" spans="1:20">
      <c r="A33" s="40">
        <v>577</v>
      </c>
      <c r="B33" s="26" t="s">
        <v>316</v>
      </c>
      <c r="C33" s="26" t="s">
        <v>305</v>
      </c>
      <c r="D33" s="40">
        <v>4</v>
      </c>
      <c r="E33" s="40">
        <v>6</v>
      </c>
      <c r="F33" s="163"/>
      <c r="G33" s="164">
        <f t="shared" si="6"/>
        <v>0</v>
      </c>
      <c r="H33" s="165">
        <f t="shared" si="9"/>
        <v>0</v>
      </c>
      <c r="I33" s="165">
        <f>(D33-F33)*10</f>
        <v>40</v>
      </c>
      <c r="J33" s="53">
        <v>6</v>
      </c>
      <c r="K33" s="40">
        <v>12</v>
      </c>
      <c r="L33" s="105">
        <v>6</v>
      </c>
      <c r="M33" s="164">
        <f t="shared" si="7"/>
        <v>1</v>
      </c>
      <c r="N33" s="168">
        <v>30</v>
      </c>
      <c r="O33" s="168"/>
      <c r="P33" s="169">
        <v>469</v>
      </c>
      <c r="Q33" s="169">
        <v>562</v>
      </c>
      <c r="R33" s="138">
        <v>863.25</v>
      </c>
      <c r="S33" s="171">
        <f t="shared" si="8"/>
        <v>1.8406183368869899</v>
      </c>
      <c r="T33" s="138">
        <v>150</v>
      </c>
    </row>
    <row r="34" spans="1:20">
      <c r="A34" s="40">
        <v>582</v>
      </c>
      <c r="B34" s="26" t="s">
        <v>317</v>
      </c>
      <c r="C34" s="26" t="s">
        <v>305</v>
      </c>
      <c r="D34" s="40">
        <v>32</v>
      </c>
      <c r="E34" s="40">
        <v>42</v>
      </c>
      <c r="F34" s="163">
        <v>7.24</v>
      </c>
      <c r="G34" s="164">
        <f t="shared" si="6"/>
        <v>0.22625000000000001</v>
      </c>
      <c r="H34" s="165">
        <f t="shared" si="9"/>
        <v>434.4</v>
      </c>
      <c r="I34" s="165">
        <f>(D34-F34)*10</f>
        <v>247.6</v>
      </c>
      <c r="J34" s="53">
        <v>51</v>
      </c>
      <c r="K34" s="40">
        <v>61</v>
      </c>
      <c r="L34" s="105">
        <v>50</v>
      </c>
      <c r="M34" s="164">
        <f t="shared" si="7"/>
        <v>0.98039215686274495</v>
      </c>
      <c r="N34" s="168">
        <v>250</v>
      </c>
      <c r="O34" s="168"/>
      <c r="P34" s="169">
        <v>2060</v>
      </c>
      <c r="Q34" s="169">
        <v>2472</v>
      </c>
      <c r="R34" s="138">
        <v>2010.14</v>
      </c>
      <c r="S34" s="171">
        <f t="shared" si="8"/>
        <v>0.97579611650485398</v>
      </c>
      <c r="T34" s="138">
        <v>274.5</v>
      </c>
    </row>
    <row r="35" spans="1:20">
      <c r="A35" s="40">
        <v>714</v>
      </c>
      <c r="B35" s="26" t="s">
        <v>318</v>
      </c>
      <c r="C35" s="26" t="s">
        <v>305</v>
      </c>
      <c r="D35" s="40">
        <v>4</v>
      </c>
      <c r="E35" s="40">
        <v>6</v>
      </c>
      <c r="F35" s="163"/>
      <c r="G35" s="164">
        <f t="shared" si="6"/>
        <v>0</v>
      </c>
      <c r="H35" s="165">
        <f t="shared" si="9"/>
        <v>0</v>
      </c>
      <c r="I35" s="165">
        <f>(D35-F35)*10</f>
        <v>40</v>
      </c>
      <c r="J35" s="53">
        <v>6</v>
      </c>
      <c r="K35" s="40">
        <v>12</v>
      </c>
      <c r="L35" s="105">
        <v>14</v>
      </c>
      <c r="M35" s="164">
        <f t="shared" si="7"/>
        <v>2.3333333333333299</v>
      </c>
      <c r="N35" s="168">
        <v>98</v>
      </c>
      <c r="O35" s="168"/>
      <c r="P35" s="169">
        <v>482</v>
      </c>
      <c r="Q35" s="169">
        <v>578</v>
      </c>
      <c r="R35" s="138">
        <v>581.08000000000004</v>
      </c>
      <c r="S35" s="171">
        <f t="shared" si="8"/>
        <v>1.2055601659751001</v>
      </c>
      <c r="T35" s="138">
        <v>104</v>
      </c>
    </row>
    <row r="36" spans="1:20">
      <c r="A36" s="40">
        <v>734</v>
      </c>
      <c r="B36" s="26" t="s">
        <v>319</v>
      </c>
      <c r="C36" s="26" t="s">
        <v>305</v>
      </c>
      <c r="D36" s="40">
        <v>4</v>
      </c>
      <c r="E36" s="40">
        <v>8</v>
      </c>
      <c r="F36" s="163">
        <v>5</v>
      </c>
      <c r="G36" s="164">
        <f t="shared" si="6"/>
        <v>1.25</v>
      </c>
      <c r="H36" s="165">
        <f t="shared" si="9"/>
        <v>300</v>
      </c>
      <c r="I36" s="165"/>
      <c r="J36" s="53">
        <v>9</v>
      </c>
      <c r="K36" s="40">
        <v>15</v>
      </c>
      <c r="L36" s="105">
        <v>27</v>
      </c>
      <c r="M36" s="164">
        <f t="shared" si="7"/>
        <v>3</v>
      </c>
      <c r="N36" s="168">
        <v>189</v>
      </c>
      <c r="O36" s="168"/>
      <c r="P36" s="169">
        <v>1519</v>
      </c>
      <c r="Q36" s="169">
        <v>1823</v>
      </c>
      <c r="R36" s="138">
        <v>923.27</v>
      </c>
      <c r="S36" s="171">
        <f t="shared" si="8"/>
        <v>0.60781435154706998</v>
      </c>
      <c r="T36" s="138">
        <v>130</v>
      </c>
    </row>
    <row r="37" spans="1:20" s="5" customFormat="1">
      <c r="A37" s="34" t="s">
        <v>303</v>
      </c>
      <c r="B37" s="35"/>
      <c r="C37" s="35" t="s">
        <v>305</v>
      </c>
      <c r="D37" s="45">
        <f>SUM(D22:D36)</f>
        <v>196</v>
      </c>
      <c r="E37" s="45">
        <f>SUM(E22:E36)</f>
        <v>294</v>
      </c>
      <c r="F37" s="45">
        <f>SUM(F22:F36)</f>
        <v>108.527</v>
      </c>
      <c r="G37" s="167">
        <f t="shared" si="6"/>
        <v>0.553709183673469</v>
      </c>
      <c r="H37" s="45">
        <f>SUM(H22:H36)</f>
        <v>6511.62</v>
      </c>
      <c r="I37" s="45">
        <f>SUM(I22:I36)</f>
        <v>935.98</v>
      </c>
      <c r="J37" s="45">
        <f>SUM(J22:J36)</f>
        <v>324</v>
      </c>
      <c r="K37" s="45">
        <f>SUM(K22:K36)</f>
        <v>417</v>
      </c>
      <c r="L37" s="45">
        <f>SUM(L22:L36)</f>
        <v>411</v>
      </c>
      <c r="M37" s="167">
        <f t="shared" si="7"/>
        <v>1.2685185185185199</v>
      </c>
      <c r="N37" s="45">
        <f>SUM(N22:N36)</f>
        <v>2701</v>
      </c>
      <c r="O37" s="45">
        <f>SUM(O22:O36)</f>
        <v>72</v>
      </c>
      <c r="P37" s="45">
        <v>23591</v>
      </c>
      <c r="Q37" s="45">
        <v>28311</v>
      </c>
      <c r="R37" s="172">
        <f>SUM(R22:R36)</f>
        <v>29510.639999999999</v>
      </c>
      <c r="S37" s="173">
        <f t="shared" si="8"/>
        <v>1.2509278962316099</v>
      </c>
      <c r="T37" s="172">
        <f>SUM(T22:T36)</f>
        <v>4955</v>
      </c>
    </row>
    <row r="38" spans="1:20">
      <c r="A38" s="41">
        <v>385</v>
      </c>
      <c r="B38" s="27" t="s">
        <v>320</v>
      </c>
      <c r="C38" s="27" t="s">
        <v>321</v>
      </c>
      <c r="D38" s="48">
        <v>14</v>
      </c>
      <c r="E38" s="48">
        <v>20</v>
      </c>
      <c r="F38" s="163">
        <v>5</v>
      </c>
      <c r="G38" s="164">
        <f t="shared" si="6"/>
        <v>0.35714285714285698</v>
      </c>
      <c r="H38" s="165">
        <f t="shared" ref="H38:H49" si="10">F38*60</f>
        <v>300</v>
      </c>
      <c r="I38" s="165">
        <f t="shared" ref="I38:I49" si="11">(D38-F38)*10</f>
        <v>90</v>
      </c>
      <c r="J38" s="48">
        <v>22</v>
      </c>
      <c r="K38" s="48">
        <v>28</v>
      </c>
      <c r="L38" s="105">
        <v>9</v>
      </c>
      <c r="M38" s="164">
        <f t="shared" si="7"/>
        <v>0.40909090909090901</v>
      </c>
      <c r="N38" s="168">
        <v>45</v>
      </c>
      <c r="O38" s="168">
        <v>39</v>
      </c>
      <c r="P38" s="169">
        <v>1012</v>
      </c>
      <c r="Q38" s="169">
        <v>1214</v>
      </c>
      <c r="R38" s="138">
        <v>1634.58</v>
      </c>
      <c r="S38" s="171">
        <f t="shared" si="8"/>
        <v>1.6151976284584999</v>
      </c>
      <c r="T38" s="138">
        <v>286.5</v>
      </c>
    </row>
    <row r="39" spans="1:20">
      <c r="A39" s="41">
        <v>377</v>
      </c>
      <c r="B39" s="27" t="s">
        <v>322</v>
      </c>
      <c r="C39" s="27" t="s">
        <v>321</v>
      </c>
      <c r="D39" s="48">
        <v>8</v>
      </c>
      <c r="E39" s="48">
        <v>11</v>
      </c>
      <c r="F39" s="163">
        <v>2.25</v>
      </c>
      <c r="G39" s="164">
        <f t="shared" si="6"/>
        <v>0.28125</v>
      </c>
      <c r="H39" s="165">
        <f t="shared" si="10"/>
        <v>135</v>
      </c>
      <c r="I39" s="165">
        <f t="shared" si="11"/>
        <v>57.5</v>
      </c>
      <c r="J39" s="48">
        <v>12</v>
      </c>
      <c r="K39" s="48">
        <v>16</v>
      </c>
      <c r="L39" s="105">
        <v>6</v>
      </c>
      <c r="M39" s="164">
        <f t="shared" si="7"/>
        <v>0.5</v>
      </c>
      <c r="N39" s="168">
        <v>30</v>
      </c>
      <c r="O39" s="168">
        <v>18</v>
      </c>
      <c r="P39" s="169">
        <v>897</v>
      </c>
      <c r="Q39" s="169">
        <v>1076</v>
      </c>
      <c r="R39" s="138">
        <v>1160.77</v>
      </c>
      <c r="S39" s="171">
        <f t="shared" si="8"/>
        <v>1.2940579710144899</v>
      </c>
      <c r="T39" s="138">
        <v>204.5</v>
      </c>
    </row>
    <row r="40" spans="1:20">
      <c r="A40" s="41">
        <v>571</v>
      </c>
      <c r="B40" s="27" t="s">
        <v>323</v>
      </c>
      <c r="C40" s="27" t="s">
        <v>321</v>
      </c>
      <c r="D40" s="48">
        <v>23</v>
      </c>
      <c r="E40" s="48">
        <v>34</v>
      </c>
      <c r="F40" s="163">
        <v>20</v>
      </c>
      <c r="G40" s="164">
        <f t="shared" si="6"/>
        <v>0.86956521739130399</v>
      </c>
      <c r="H40" s="165">
        <f t="shared" si="10"/>
        <v>1200</v>
      </c>
      <c r="I40" s="165"/>
      <c r="J40" s="48">
        <v>35</v>
      </c>
      <c r="K40" s="48">
        <v>46</v>
      </c>
      <c r="L40" s="105">
        <v>8</v>
      </c>
      <c r="M40" s="164">
        <f t="shared" si="7"/>
        <v>0.22857142857142901</v>
      </c>
      <c r="N40" s="168">
        <v>40</v>
      </c>
      <c r="O40" s="168">
        <v>81</v>
      </c>
      <c r="P40" s="169">
        <v>3927</v>
      </c>
      <c r="Q40" s="169">
        <v>4712</v>
      </c>
      <c r="R40" s="138">
        <v>4735.13</v>
      </c>
      <c r="S40" s="171">
        <f t="shared" si="8"/>
        <v>1.2057881334351901</v>
      </c>
      <c r="T40" s="138">
        <v>844</v>
      </c>
    </row>
    <row r="41" spans="1:20">
      <c r="A41" s="41">
        <v>371</v>
      </c>
      <c r="B41" s="27" t="s">
        <v>324</v>
      </c>
      <c r="C41" s="27" t="s">
        <v>321</v>
      </c>
      <c r="D41" s="48">
        <v>4</v>
      </c>
      <c r="E41" s="48">
        <v>7</v>
      </c>
      <c r="F41" s="163">
        <v>1</v>
      </c>
      <c r="G41" s="164">
        <f t="shared" si="6"/>
        <v>0.25</v>
      </c>
      <c r="H41" s="165">
        <f t="shared" si="10"/>
        <v>60</v>
      </c>
      <c r="I41" s="165">
        <f t="shared" si="11"/>
        <v>30</v>
      </c>
      <c r="J41" s="48">
        <v>7</v>
      </c>
      <c r="K41" s="48">
        <v>9</v>
      </c>
      <c r="L41" s="105">
        <v>30</v>
      </c>
      <c r="M41" s="164">
        <f t="shared" si="7"/>
        <v>4.28571428571429</v>
      </c>
      <c r="N41" s="168">
        <v>210</v>
      </c>
      <c r="O41" s="168"/>
      <c r="P41" s="169">
        <v>580</v>
      </c>
      <c r="Q41" s="169">
        <v>696</v>
      </c>
      <c r="R41" s="138">
        <v>1282.1199999999999</v>
      </c>
      <c r="S41" s="171">
        <f t="shared" si="8"/>
        <v>2.2105517241379302</v>
      </c>
      <c r="T41" s="138">
        <v>224</v>
      </c>
    </row>
    <row r="42" spans="1:20">
      <c r="A42" s="41">
        <v>541</v>
      </c>
      <c r="B42" s="27" t="s">
        <v>325</v>
      </c>
      <c r="C42" s="27" t="s">
        <v>321</v>
      </c>
      <c r="D42" s="48">
        <v>17</v>
      </c>
      <c r="E42" s="48">
        <v>26</v>
      </c>
      <c r="F42" s="163">
        <v>3</v>
      </c>
      <c r="G42" s="164">
        <f t="shared" si="6"/>
        <v>0.17647058823529399</v>
      </c>
      <c r="H42" s="165">
        <f t="shared" si="10"/>
        <v>180</v>
      </c>
      <c r="I42" s="165">
        <f t="shared" si="11"/>
        <v>140</v>
      </c>
      <c r="J42" s="48">
        <v>27</v>
      </c>
      <c r="K42" s="48">
        <v>35</v>
      </c>
      <c r="L42" s="105">
        <v>19</v>
      </c>
      <c r="M42" s="164">
        <f t="shared" si="7"/>
        <v>0.70370370370370405</v>
      </c>
      <c r="N42" s="168">
        <v>95</v>
      </c>
      <c r="O42" s="168"/>
      <c r="P42" s="169">
        <v>4715</v>
      </c>
      <c r="Q42" s="169">
        <v>5657</v>
      </c>
      <c r="R42" s="138">
        <v>5955.35</v>
      </c>
      <c r="S42" s="171">
        <f t="shared" si="8"/>
        <v>1.26306468716861</v>
      </c>
      <c r="T42" s="138">
        <v>1033.5</v>
      </c>
    </row>
    <row r="43" spans="1:20">
      <c r="A43" s="41">
        <v>733</v>
      </c>
      <c r="B43" s="27" t="s">
        <v>326</v>
      </c>
      <c r="C43" s="27" t="s">
        <v>321</v>
      </c>
      <c r="D43" s="48">
        <v>5</v>
      </c>
      <c r="E43" s="48">
        <v>7</v>
      </c>
      <c r="F43" s="163">
        <v>1.22</v>
      </c>
      <c r="G43" s="164">
        <f t="shared" si="6"/>
        <v>0.24399999999999999</v>
      </c>
      <c r="H43" s="165">
        <f t="shared" si="10"/>
        <v>73.2</v>
      </c>
      <c r="I43" s="165">
        <f t="shared" si="11"/>
        <v>37.799999999999997</v>
      </c>
      <c r="J43" s="48">
        <v>7</v>
      </c>
      <c r="K43" s="48">
        <v>10</v>
      </c>
      <c r="L43" s="105">
        <v>9</v>
      </c>
      <c r="M43" s="164">
        <f t="shared" si="7"/>
        <v>1.28571428571429</v>
      </c>
      <c r="N43" s="168">
        <v>45</v>
      </c>
      <c r="O43" s="168"/>
      <c r="P43" s="169">
        <v>492</v>
      </c>
      <c r="Q43" s="169">
        <v>590</v>
      </c>
      <c r="R43" s="138">
        <v>1049.7</v>
      </c>
      <c r="S43" s="171">
        <f t="shared" si="8"/>
        <v>2.1335365853658499</v>
      </c>
      <c r="T43" s="138">
        <v>178.5</v>
      </c>
    </row>
    <row r="44" spans="1:20">
      <c r="A44" s="41">
        <v>387</v>
      </c>
      <c r="B44" s="27" t="s">
        <v>327</v>
      </c>
      <c r="C44" s="27" t="s">
        <v>321</v>
      </c>
      <c r="D44" s="48">
        <v>14</v>
      </c>
      <c r="E44" s="48">
        <v>21</v>
      </c>
      <c r="F44" s="163">
        <v>3</v>
      </c>
      <c r="G44" s="164">
        <f t="shared" si="6"/>
        <v>0.214285714285714</v>
      </c>
      <c r="H44" s="165">
        <f t="shared" si="10"/>
        <v>180</v>
      </c>
      <c r="I44" s="165">
        <f t="shared" si="11"/>
        <v>110</v>
      </c>
      <c r="J44" s="48">
        <v>22</v>
      </c>
      <c r="K44" s="48">
        <v>28</v>
      </c>
      <c r="L44" s="105">
        <v>19</v>
      </c>
      <c r="M44" s="164">
        <f t="shared" si="7"/>
        <v>0.86363636363636398</v>
      </c>
      <c r="N44" s="168">
        <v>95</v>
      </c>
      <c r="O44" s="168"/>
      <c r="P44" s="169">
        <v>1486</v>
      </c>
      <c r="Q44" s="169">
        <v>1783</v>
      </c>
      <c r="R44" s="138">
        <v>1611.31</v>
      </c>
      <c r="S44" s="171">
        <f t="shared" si="8"/>
        <v>1.08432705248991</v>
      </c>
      <c r="T44" s="138">
        <v>226.5</v>
      </c>
    </row>
    <row r="45" spans="1:20">
      <c r="A45" s="41">
        <v>573</v>
      </c>
      <c r="B45" s="27" t="s">
        <v>328</v>
      </c>
      <c r="C45" s="27" t="s">
        <v>321</v>
      </c>
      <c r="D45" s="48">
        <v>4</v>
      </c>
      <c r="E45" s="48">
        <v>8</v>
      </c>
      <c r="F45" s="163"/>
      <c r="G45" s="164">
        <f t="shared" si="6"/>
        <v>0</v>
      </c>
      <c r="H45" s="165">
        <f t="shared" si="10"/>
        <v>0</v>
      </c>
      <c r="I45" s="165">
        <f t="shared" si="11"/>
        <v>40</v>
      </c>
      <c r="J45" s="48">
        <v>8</v>
      </c>
      <c r="K45" s="48">
        <v>11</v>
      </c>
      <c r="L45" s="105">
        <v>15</v>
      </c>
      <c r="M45" s="164">
        <f t="shared" si="7"/>
        <v>1.875</v>
      </c>
      <c r="N45" s="168">
        <v>105</v>
      </c>
      <c r="O45" s="168"/>
      <c r="P45" s="169">
        <v>515</v>
      </c>
      <c r="Q45" s="169">
        <v>618</v>
      </c>
      <c r="R45" s="138">
        <v>683.54</v>
      </c>
      <c r="S45" s="171">
        <f t="shared" si="8"/>
        <v>1.32726213592233</v>
      </c>
      <c r="T45" s="138">
        <v>125</v>
      </c>
    </row>
    <row r="46" spans="1:20">
      <c r="A46" s="41">
        <v>514</v>
      </c>
      <c r="B46" s="27" t="s">
        <v>329</v>
      </c>
      <c r="C46" s="27" t="s">
        <v>321</v>
      </c>
      <c r="D46" s="48">
        <v>11</v>
      </c>
      <c r="E46" s="48">
        <v>17</v>
      </c>
      <c r="F46" s="163">
        <v>4</v>
      </c>
      <c r="G46" s="164">
        <f t="shared" si="6"/>
        <v>0.36363636363636398</v>
      </c>
      <c r="H46" s="165">
        <f t="shared" si="10"/>
        <v>240</v>
      </c>
      <c r="I46" s="165">
        <f t="shared" si="11"/>
        <v>70</v>
      </c>
      <c r="J46" s="48">
        <v>17</v>
      </c>
      <c r="K46" s="48">
        <v>23</v>
      </c>
      <c r="L46" s="105">
        <v>33</v>
      </c>
      <c r="M46" s="164">
        <f t="shared" si="7"/>
        <v>1.9411764705882399</v>
      </c>
      <c r="N46" s="168">
        <v>231</v>
      </c>
      <c r="O46" s="168"/>
      <c r="P46" s="169">
        <v>1094</v>
      </c>
      <c r="Q46" s="169">
        <v>1313</v>
      </c>
      <c r="R46" s="138">
        <v>933.57</v>
      </c>
      <c r="S46" s="171">
        <f t="shared" si="8"/>
        <v>0.85335466179159103</v>
      </c>
      <c r="T46" s="138">
        <v>136.5</v>
      </c>
    </row>
    <row r="47" spans="1:20">
      <c r="A47" s="41">
        <v>546</v>
      </c>
      <c r="B47" s="27" t="s">
        <v>330</v>
      </c>
      <c r="C47" s="27" t="s">
        <v>321</v>
      </c>
      <c r="D47" s="48">
        <v>5</v>
      </c>
      <c r="E47" s="48">
        <v>7</v>
      </c>
      <c r="F47" s="163">
        <v>1</v>
      </c>
      <c r="G47" s="164">
        <f t="shared" si="6"/>
        <v>0.2</v>
      </c>
      <c r="H47" s="165">
        <f t="shared" si="10"/>
        <v>60</v>
      </c>
      <c r="I47" s="165">
        <f t="shared" si="11"/>
        <v>40</v>
      </c>
      <c r="J47" s="48">
        <v>8</v>
      </c>
      <c r="K47" s="48">
        <v>10</v>
      </c>
      <c r="L47" s="105">
        <v>25</v>
      </c>
      <c r="M47" s="164">
        <f t="shared" si="7"/>
        <v>3.125</v>
      </c>
      <c r="N47" s="168">
        <v>175</v>
      </c>
      <c r="O47" s="168"/>
      <c r="P47" s="169">
        <v>541</v>
      </c>
      <c r="Q47" s="169">
        <v>649</v>
      </c>
      <c r="R47" s="138">
        <v>598.52</v>
      </c>
      <c r="S47" s="171">
        <f t="shared" si="8"/>
        <v>1.1063216266173801</v>
      </c>
      <c r="T47" s="138">
        <v>82.5</v>
      </c>
    </row>
    <row r="48" spans="1:20">
      <c r="A48" s="41">
        <v>574</v>
      </c>
      <c r="B48" s="27" t="s">
        <v>331</v>
      </c>
      <c r="C48" s="27" t="s">
        <v>321</v>
      </c>
      <c r="D48" s="48">
        <v>3</v>
      </c>
      <c r="E48" s="48">
        <v>4</v>
      </c>
      <c r="F48" s="163"/>
      <c r="G48" s="164">
        <f t="shared" si="6"/>
        <v>0</v>
      </c>
      <c r="H48" s="165">
        <f t="shared" si="10"/>
        <v>0</v>
      </c>
      <c r="I48" s="165">
        <f t="shared" si="11"/>
        <v>30</v>
      </c>
      <c r="J48" s="48">
        <v>4</v>
      </c>
      <c r="K48" s="48">
        <v>6</v>
      </c>
      <c r="L48" s="105">
        <v>0</v>
      </c>
      <c r="M48" s="164">
        <f t="shared" si="7"/>
        <v>0</v>
      </c>
      <c r="N48" s="168">
        <v>0</v>
      </c>
      <c r="O48" s="168">
        <v>12</v>
      </c>
      <c r="P48" s="169">
        <v>320</v>
      </c>
      <c r="Q48" s="169">
        <v>384</v>
      </c>
      <c r="R48" s="138">
        <v>87</v>
      </c>
      <c r="S48" s="171">
        <f t="shared" si="8"/>
        <v>0.27187499999999998</v>
      </c>
      <c r="T48" s="138">
        <v>0</v>
      </c>
    </row>
    <row r="49" spans="1:20">
      <c r="A49" s="41">
        <v>737</v>
      </c>
      <c r="B49" s="27" t="s">
        <v>332</v>
      </c>
      <c r="C49" s="27" t="s">
        <v>321</v>
      </c>
      <c r="D49" s="48">
        <v>7</v>
      </c>
      <c r="E49" s="48">
        <v>10</v>
      </c>
      <c r="F49" s="163"/>
      <c r="G49" s="164">
        <f t="shared" si="6"/>
        <v>0</v>
      </c>
      <c r="H49" s="165">
        <f t="shared" si="10"/>
        <v>0</v>
      </c>
      <c r="I49" s="165">
        <f t="shared" si="11"/>
        <v>70</v>
      </c>
      <c r="J49" s="48">
        <v>11</v>
      </c>
      <c r="K49" s="48">
        <v>14</v>
      </c>
      <c r="L49" s="105">
        <v>2</v>
      </c>
      <c r="M49" s="164">
        <f t="shared" si="7"/>
        <v>0.18181818181818199</v>
      </c>
      <c r="N49" s="168">
        <v>10</v>
      </c>
      <c r="O49" s="168">
        <v>27</v>
      </c>
      <c r="P49" s="169">
        <v>682</v>
      </c>
      <c r="Q49" s="169">
        <v>818</v>
      </c>
      <c r="R49" s="138">
        <v>495.93</v>
      </c>
      <c r="S49" s="171">
        <f t="shared" si="8"/>
        <v>0.72717008797654004</v>
      </c>
      <c r="T49" s="138">
        <v>69.5</v>
      </c>
    </row>
    <row r="50" spans="1:20">
      <c r="A50" s="41">
        <v>588</v>
      </c>
      <c r="B50" s="27" t="s">
        <v>333</v>
      </c>
      <c r="C50" s="27" t="s">
        <v>321</v>
      </c>
      <c r="D50" s="48">
        <v>5</v>
      </c>
      <c r="E50" s="48">
        <v>8</v>
      </c>
      <c r="F50" s="163">
        <v>9</v>
      </c>
      <c r="G50" s="164">
        <f t="shared" si="6"/>
        <v>1.8</v>
      </c>
      <c r="H50" s="165">
        <f>F50*72</f>
        <v>648</v>
      </c>
      <c r="I50" s="165"/>
      <c r="J50" s="48">
        <v>8</v>
      </c>
      <c r="K50" s="48">
        <v>11</v>
      </c>
      <c r="L50" s="105">
        <v>17</v>
      </c>
      <c r="M50" s="164">
        <f t="shared" si="7"/>
        <v>2.125</v>
      </c>
      <c r="N50" s="168">
        <v>119</v>
      </c>
      <c r="O50" s="168"/>
      <c r="P50" s="169">
        <v>551</v>
      </c>
      <c r="Q50" s="169">
        <v>662</v>
      </c>
      <c r="R50" s="138">
        <v>534.6</v>
      </c>
      <c r="S50" s="171">
        <f t="shared" si="8"/>
        <v>0.97023593466424696</v>
      </c>
      <c r="T50" s="138">
        <v>73.5</v>
      </c>
    </row>
    <row r="51" spans="1:20">
      <c r="A51" s="41">
        <v>399</v>
      </c>
      <c r="B51" s="27" t="s">
        <v>334</v>
      </c>
      <c r="C51" s="27" t="s">
        <v>321</v>
      </c>
      <c r="D51" s="48">
        <v>5</v>
      </c>
      <c r="E51" s="48">
        <v>8</v>
      </c>
      <c r="F51" s="163">
        <v>1</v>
      </c>
      <c r="G51" s="164">
        <f t="shared" si="6"/>
        <v>0.2</v>
      </c>
      <c r="H51" s="165">
        <f>F51*60</f>
        <v>60</v>
      </c>
      <c r="I51" s="165">
        <f t="shared" ref="I51:I60" si="12">(D51-F51)*10</f>
        <v>40</v>
      </c>
      <c r="J51" s="48">
        <v>9</v>
      </c>
      <c r="K51" s="48">
        <v>11</v>
      </c>
      <c r="L51" s="105">
        <v>45</v>
      </c>
      <c r="M51" s="164">
        <f t="shared" si="7"/>
        <v>5</v>
      </c>
      <c r="N51" s="168">
        <v>315</v>
      </c>
      <c r="O51" s="168"/>
      <c r="P51" s="169">
        <v>549</v>
      </c>
      <c r="Q51" s="169">
        <v>659</v>
      </c>
      <c r="R51" s="138">
        <v>1016.49</v>
      </c>
      <c r="S51" s="171">
        <f t="shared" si="8"/>
        <v>1.8515300546448099</v>
      </c>
      <c r="T51" s="138">
        <v>175.5</v>
      </c>
    </row>
    <row r="52" spans="1:20">
      <c r="A52" s="41">
        <v>389</v>
      </c>
      <c r="B52" s="27" t="s">
        <v>335</v>
      </c>
      <c r="C52" s="27" t="s">
        <v>321</v>
      </c>
      <c r="D52" s="48">
        <v>6</v>
      </c>
      <c r="E52" s="48">
        <v>8</v>
      </c>
      <c r="F52" s="163">
        <v>6</v>
      </c>
      <c r="G52" s="164">
        <f t="shared" si="6"/>
        <v>1</v>
      </c>
      <c r="H52" s="165">
        <f>F52*60</f>
        <v>360</v>
      </c>
      <c r="I52" s="165"/>
      <c r="J52" s="48">
        <v>9</v>
      </c>
      <c r="K52" s="48">
        <v>11</v>
      </c>
      <c r="L52" s="105">
        <v>17</v>
      </c>
      <c r="M52" s="164">
        <f t="shared" si="7"/>
        <v>1.8888888888888899</v>
      </c>
      <c r="N52" s="168">
        <v>119</v>
      </c>
      <c r="O52" s="168"/>
      <c r="P52" s="169">
        <v>740</v>
      </c>
      <c r="Q52" s="169">
        <v>888</v>
      </c>
      <c r="R52" s="138">
        <v>743.24</v>
      </c>
      <c r="S52" s="171">
        <f t="shared" si="8"/>
        <v>1.00437837837838</v>
      </c>
      <c r="T52" s="138">
        <v>104.5</v>
      </c>
    </row>
    <row r="53" spans="1:20">
      <c r="A53" s="41">
        <v>512</v>
      </c>
      <c r="B53" s="27" t="s">
        <v>336</v>
      </c>
      <c r="C53" s="27" t="s">
        <v>321</v>
      </c>
      <c r="D53" s="48">
        <v>9</v>
      </c>
      <c r="E53" s="48">
        <v>14</v>
      </c>
      <c r="F53" s="163">
        <v>2</v>
      </c>
      <c r="G53" s="164">
        <f t="shared" si="6"/>
        <v>0.22222222222222199</v>
      </c>
      <c r="H53" s="165">
        <f>F53*60</f>
        <v>120</v>
      </c>
      <c r="I53" s="165">
        <f t="shared" si="12"/>
        <v>70</v>
      </c>
      <c r="J53" s="48">
        <v>15</v>
      </c>
      <c r="K53" s="48">
        <v>19</v>
      </c>
      <c r="L53" s="105">
        <v>4</v>
      </c>
      <c r="M53" s="164">
        <f t="shared" si="7"/>
        <v>0.266666666666667</v>
      </c>
      <c r="N53" s="168">
        <v>20</v>
      </c>
      <c r="O53" s="168">
        <v>33</v>
      </c>
      <c r="P53" s="169">
        <v>846</v>
      </c>
      <c r="Q53" s="169">
        <v>1015</v>
      </c>
      <c r="R53" s="138">
        <v>446.46</v>
      </c>
      <c r="S53" s="171">
        <f t="shared" si="8"/>
        <v>0.52773049645390102</v>
      </c>
      <c r="T53" s="138">
        <v>60</v>
      </c>
    </row>
    <row r="54" spans="1:20">
      <c r="A54" s="41">
        <v>584</v>
      </c>
      <c r="B54" s="27" t="s">
        <v>337</v>
      </c>
      <c r="C54" s="27" t="s">
        <v>321</v>
      </c>
      <c r="D54" s="48">
        <v>6</v>
      </c>
      <c r="E54" s="48">
        <v>9</v>
      </c>
      <c r="F54" s="163">
        <v>8</v>
      </c>
      <c r="G54" s="164">
        <f t="shared" si="6"/>
        <v>1.3333333333333299</v>
      </c>
      <c r="H54" s="165">
        <f>F54*60</f>
        <v>480</v>
      </c>
      <c r="I54" s="165"/>
      <c r="J54" s="48">
        <v>9</v>
      </c>
      <c r="K54" s="48">
        <v>12</v>
      </c>
      <c r="L54" s="105">
        <v>20</v>
      </c>
      <c r="M54" s="164">
        <f t="shared" si="7"/>
        <v>2.2222222222222201</v>
      </c>
      <c r="N54" s="168">
        <v>140</v>
      </c>
      <c r="O54" s="168"/>
      <c r="P54" s="169">
        <v>751</v>
      </c>
      <c r="Q54" s="169">
        <v>901</v>
      </c>
      <c r="R54" s="138">
        <v>1683.5</v>
      </c>
      <c r="S54" s="171">
        <f t="shared" si="8"/>
        <v>2.2416777629826901</v>
      </c>
      <c r="T54" s="138">
        <v>305</v>
      </c>
    </row>
    <row r="55" spans="1:20" s="5" customFormat="1">
      <c r="A55" s="34" t="s">
        <v>303</v>
      </c>
      <c r="B55" s="35"/>
      <c r="C55" s="36" t="s">
        <v>321</v>
      </c>
      <c r="D55" s="109">
        <f>SUM(D38:D54)</f>
        <v>146</v>
      </c>
      <c r="E55" s="34">
        <f>SUM(E38:E54)</f>
        <v>219</v>
      </c>
      <c r="F55" s="34">
        <f>SUM(F38:F54)</f>
        <v>66.47</v>
      </c>
      <c r="G55" s="167">
        <f t="shared" si="6"/>
        <v>0.45527397260274</v>
      </c>
      <c r="H55" s="34">
        <f>SUM(H38:H54)</f>
        <v>4096.2</v>
      </c>
      <c r="I55" s="34">
        <f>SUM(I38:I54)</f>
        <v>825.3</v>
      </c>
      <c r="J55" s="34">
        <f>SUM(J38:J54)</f>
        <v>230</v>
      </c>
      <c r="K55" s="34">
        <f>SUM(K38:K54)</f>
        <v>300</v>
      </c>
      <c r="L55" s="34">
        <f>SUM(L38:L54)</f>
        <v>278</v>
      </c>
      <c r="M55" s="167">
        <f t="shared" si="7"/>
        <v>1.2086956521739101</v>
      </c>
      <c r="N55" s="34">
        <f>SUM(N38:N54)</f>
        <v>1794</v>
      </c>
      <c r="O55" s="34">
        <f>SUM(O38:O54)</f>
        <v>210</v>
      </c>
      <c r="P55" s="34">
        <f>SUM(P38:P54)</f>
        <v>19698</v>
      </c>
      <c r="Q55" s="34">
        <f>SUM(Q38:Q54)</f>
        <v>23635</v>
      </c>
      <c r="R55" s="34">
        <f>SUM(R38:R54)</f>
        <v>24651.81</v>
      </c>
      <c r="S55" s="173">
        <f t="shared" si="8"/>
        <v>1.25148796832166</v>
      </c>
      <c r="T55" s="34">
        <f>SUM(T38:T54)</f>
        <v>4129.5</v>
      </c>
    </row>
    <row r="56" spans="1:20">
      <c r="A56" s="25">
        <v>355</v>
      </c>
      <c r="B56" s="26" t="s">
        <v>338</v>
      </c>
      <c r="C56" s="26" t="s">
        <v>339</v>
      </c>
      <c r="D56" s="41">
        <v>20</v>
      </c>
      <c r="E56" s="41">
        <v>23</v>
      </c>
      <c r="F56" s="163">
        <v>12.2</v>
      </c>
      <c r="G56" s="164">
        <f t="shared" si="6"/>
        <v>0.61</v>
      </c>
      <c r="H56" s="165">
        <f t="shared" ref="H56:H70" si="13">F56*60</f>
        <v>732</v>
      </c>
      <c r="I56" s="165">
        <f t="shared" si="12"/>
        <v>78</v>
      </c>
      <c r="J56" s="53">
        <v>25</v>
      </c>
      <c r="K56" s="53">
        <v>34</v>
      </c>
      <c r="L56" s="105">
        <v>31</v>
      </c>
      <c r="M56" s="164">
        <f t="shared" si="7"/>
        <v>1.24</v>
      </c>
      <c r="N56" s="168">
        <v>155</v>
      </c>
      <c r="O56" s="168"/>
      <c r="P56" s="169">
        <v>3860</v>
      </c>
      <c r="Q56" s="169">
        <v>4631</v>
      </c>
      <c r="R56" s="138">
        <v>4813.62</v>
      </c>
      <c r="S56" s="171">
        <f t="shared" si="8"/>
        <v>1.2470518134715001</v>
      </c>
      <c r="T56" s="138">
        <v>851.5</v>
      </c>
    </row>
    <row r="57" spans="1:20">
      <c r="A57" s="25">
        <v>363</v>
      </c>
      <c r="B57" s="26" t="s">
        <v>340</v>
      </c>
      <c r="C57" s="26" t="s">
        <v>339</v>
      </c>
      <c r="D57" s="41">
        <v>10</v>
      </c>
      <c r="E57" s="41">
        <v>16</v>
      </c>
      <c r="F57" s="163">
        <v>3</v>
      </c>
      <c r="G57" s="164">
        <f t="shared" si="6"/>
        <v>0.3</v>
      </c>
      <c r="H57" s="165">
        <f t="shared" si="13"/>
        <v>180</v>
      </c>
      <c r="I57" s="165">
        <f t="shared" si="12"/>
        <v>70</v>
      </c>
      <c r="J57" s="53">
        <v>20</v>
      </c>
      <c r="K57" s="53">
        <v>26</v>
      </c>
      <c r="L57" s="105">
        <v>19</v>
      </c>
      <c r="M57" s="164">
        <f t="shared" si="7"/>
        <v>0.95</v>
      </c>
      <c r="N57" s="168">
        <v>95</v>
      </c>
      <c r="O57" s="168"/>
      <c r="P57" s="169">
        <v>1299</v>
      </c>
      <c r="Q57" s="169">
        <v>1559</v>
      </c>
      <c r="R57" s="138">
        <v>1179.26</v>
      </c>
      <c r="S57" s="171">
        <f t="shared" si="8"/>
        <v>0.907821401077752</v>
      </c>
      <c r="T57" s="138">
        <v>164</v>
      </c>
    </row>
    <row r="58" spans="1:20">
      <c r="A58" s="25">
        <v>373</v>
      </c>
      <c r="B58" s="26" t="s">
        <v>341</v>
      </c>
      <c r="C58" s="26" t="s">
        <v>339</v>
      </c>
      <c r="D58" s="41">
        <v>10</v>
      </c>
      <c r="E58" s="41">
        <v>14</v>
      </c>
      <c r="F58" s="163">
        <v>2</v>
      </c>
      <c r="G58" s="164">
        <f t="shared" si="6"/>
        <v>0.2</v>
      </c>
      <c r="H58" s="165">
        <f t="shared" si="13"/>
        <v>120</v>
      </c>
      <c r="I58" s="165">
        <f t="shared" si="12"/>
        <v>80</v>
      </c>
      <c r="J58" s="53">
        <v>18</v>
      </c>
      <c r="K58" s="53">
        <v>24</v>
      </c>
      <c r="L58" s="105">
        <v>21</v>
      </c>
      <c r="M58" s="164">
        <f t="shared" si="7"/>
        <v>1.1666666666666701</v>
      </c>
      <c r="N58" s="168">
        <v>105</v>
      </c>
      <c r="O58" s="168"/>
      <c r="P58" s="169">
        <v>913</v>
      </c>
      <c r="Q58" s="169">
        <v>1096</v>
      </c>
      <c r="R58" s="138">
        <v>654.70000000000005</v>
      </c>
      <c r="S58" s="171">
        <f t="shared" si="8"/>
        <v>0.71708652792990102</v>
      </c>
      <c r="T58" s="138">
        <v>85.5</v>
      </c>
    </row>
    <row r="59" spans="1:20">
      <c r="A59" s="25">
        <v>511</v>
      </c>
      <c r="B59" s="26" t="s">
        <v>342</v>
      </c>
      <c r="C59" s="26" t="s">
        <v>339</v>
      </c>
      <c r="D59" s="41">
        <v>8</v>
      </c>
      <c r="E59" s="41">
        <v>14</v>
      </c>
      <c r="F59" s="163">
        <v>1</v>
      </c>
      <c r="G59" s="164">
        <f t="shared" si="6"/>
        <v>0.125</v>
      </c>
      <c r="H59" s="165">
        <f t="shared" si="13"/>
        <v>60</v>
      </c>
      <c r="I59" s="165">
        <f t="shared" si="12"/>
        <v>70</v>
      </c>
      <c r="J59" s="53">
        <v>16</v>
      </c>
      <c r="K59" s="53">
        <v>22</v>
      </c>
      <c r="L59" s="105">
        <v>24</v>
      </c>
      <c r="M59" s="164">
        <f t="shared" si="7"/>
        <v>1.5</v>
      </c>
      <c r="N59" s="168">
        <v>168</v>
      </c>
      <c r="O59" s="168"/>
      <c r="P59" s="169">
        <v>1137</v>
      </c>
      <c r="Q59" s="169">
        <v>1364</v>
      </c>
      <c r="R59" s="138">
        <v>1163.48</v>
      </c>
      <c r="S59" s="171">
        <f t="shared" si="8"/>
        <v>1.0232893579595399</v>
      </c>
      <c r="T59" s="138">
        <v>160.5</v>
      </c>
    </row>
    <row r="60" spans="1:20">
      <c r="A60" s="25">
        <v>515</v>
      </c>
      <c r="B60" s="26" t="s">
        <v>343</v>
      </c>
      <c r="C60" s="26" t="s">
        <v>339</v>
      </c>
      <c r="D60" s="41">
        <v>10</v>
      </c>
      <c r="E60" s="41">
        <v>16</v>
      </c>
      <c r="F60" s="163">
        <v>1</v>
      </c>
      <c r="G60" s="164">
        <f t="shared" si="6"/>
        <v>0.1</v>
      </c>
      <c r="H60" s="165">
        <f t="shared" si="13"/>
        <v>60</v>
      </c>
      <c r="I60" s="165">
        <f t="shared" si="12"/>
        <v>90</v>
      </c>
      <c r="J60" s="53">
        <v>18</v>
      </c>
      <c r="K60" s="53">
        <v>25</v>
      </c>
      <c r="L60" s="105">
        <v>6</v>
      </c>
      <c r="M60" s="164">
        <f t="shared" si="7"/>
        <v>0.33333333333333298</v>
      </c>
      <c r="N60" s="168">
        <v>30</v>
      </c>
      <c r="O60" s="168">
        <v>36</v>
      </c>
      <c r="P60" s="169">
        <v>865</v>
      </c>
      <c r="Q60" s="169">
        <v>1038</v>
      </c>
      <c r="R60" s="138">
        <v>1259.24</v>
      </c>
      <c r="S60" s="171">
        <f t="shared" si="8"/>
        <v>1.45576878612717</v>
      </c>
      <c r="T60" s="138">
        <v>214</v>
      </c>
    </row>
    <row r="61" spans="1:20">
      <c r="A61" s="25">
        <v>545</v>
      </c>
      <c r="B61" s="26" t="s">
        <v>344</v>
      </c>
      <c r="C61" s="26" t="s">
        <v>339</v>
      </c>
      <c r="D61" s="41">
        <v>8</v>
      </c>
      <c r="E61" s="41">
        <v>14</v>
      </c>
      <c r="F61" s="163">
        <v>8</v>
      </c>
      <c r="G61" s="164">
        <f t="shared" si="6"/>
        <v>1</v>
      </c>
      <c r="H61" s="165">
        <f t="shared" si="13"/>
        <v>480</v>
      </c>
      <c r="I61" s="165"/>
      <c r="J61" s="53">
        <v>20</v>
      </c>
      <c r="K61" s="53">
        <v>27</v>
      </c>
      <c r="L61" s="105">
        <v>66</v>
      </c>
      <c r="M61" s="164">
        <f t="shared" si="7"/>
        <v>3.3</v>
      </c>
      <c r="N61" s="168">
        <v>462</v>
      </c>
      <c r="O61" s="168"/>
      <c r="P61" s="169">
        <v>835</v>
      </c>
      <c r="Q61" s="169">
        <v>1002</v>
      </c>
      <c r="R61" s="138">
        <v>1280.23</v>
      </c>
      <c r="S61" s="171">
        <f t="shared" si="8"/>
        <v>1.5332095808383199</v>
      </c>
      <c r="T61" s="138">
        <v>234.5</v>
      </c>
    </row>
    <row r="62" spans="1:20">
      <c r="A62" s="25">
        <v>578</v>
      </c>
      <c r="B62" s="26" t="s">
        <v>345</v>
      </c>
      <c r="C62" s="26" t="s">
        <v>339</v>
      </c>
      <c r="D62" s="41">
        <v>10</v>
      </c>
      <c r="E62" s="41">
        <v>16</v>
      </c>
      <c r="F62" s="163">
        <v>7</v>
      </c>
      <c r="G62" s="164">
        <f t="shared" si="6"/>
        <v>0.7</v>
      </c>
      <c r="H62" s="165">
        <f t="shared" si="13"/>
        <v>420</v>
      </c>
      <c r="I62" s="165"/>
      <c r="J62" s="53">
        <v>20</v>
      </c>
      <c r="K62" s="53">
        <v>26</v>
      </c>
      <c r="L62" s="105">
        <v>24</v>
      </c>
      <c r="M62" s="164">
        <f t="shared" si="7"/>
        <v>1.2</v>
      </c>
      <c r="N62" s="168">
        <v>120</v>
      </c>
      <c r="O62" s="168"/>
      <c r="P62" s="169">
        <v>1029</v>
      </c>
      <c r="Q62" s="169">
        <v>1235</v>
      </c>
      <c r="R62" s="138">
        <v>1245.22</v>
      </c>
      <c r="S62" s="171">
        <f t="shared" si="8"/>
        <v>1.21012633624879</v>
      </c>
      <c r="T62" s="138">
        <v>218.5</v>
      </c>
    </row>
    <row r="63" spans="1:20">
      <c r="A63" s="25">
        <v>598</v>
      </c>
      <c r="B63" s="26" t="s">
        <v>346</v>
      </c>
      <c r="C63" s="26" t="s">
        <v>339</v>
      </c>
      <c r="D63" s="41">
        <v>6</v>
      </c>
      <c r="E63" s="41">
        <v>12</v>
      </c>
      <c r="F63" s="163">
        <v>4</v>
      </c>
      <c r="G63" s="164">
        <f t="shared" si="6"/>
        <v>0.66666666666666696</v>
      </c>
      <c r="H63" s="165">
        <f t="shared" si="13"/>
        <v>240</v>
      </c>
      <c r="I63" s="165"/>
      <c r="J63" s="53">
        <v>16</v>
      </c>
      <c r="K63" s="53">
        <v>20</v>
      </c>
      <c r="L63" s="105">
        <v>19</v>
      </c>
      <c r="M63" s="164">
        <f t="shared" si="7"/>
        <v>1.1875</v>
      </c>
      <c r="N63" s="168">
        <v>95</v>
      </c>
      <c r="O63" s="168"/>
      <c r="P63" s="169">
        <v>800</v>
      </c>
      <c r="Q63" s="169">
        <v>959</v>
      </c>
      <c r="R63" s="138">
        <v>1049.3599999999999</v>
      </c>
      <c r="S63" s="171">
        <f t="shared" si="8"/>
        <v>1.3117000000000001</v>
      </c>
      <c r="T63" s="138">
        <v>183</v>
      </c>
    </row>
    <row r="64" spans="1:20">
      <c r="A64" s="25">
        <v>702</v>
      </c>
      <c r="B64" s="26" t="s">
        <v>347</v>
      </c>
      <c r="C64" s="26" t="s">
        <v>339</v>
      </c>
      <c r="D64" s="41">
        <v>6</v>
      </c>
      <c r="E64" s="41">
        <v>12</v>
      </c>
      <c r="F64" s="163">
        <v>3</v>
      </c>
      <c r="G64" s="164">
        <f t="shared" si="6"/>
        <v>0.5</v>
      </c>
      <c r="H64" s="165">
        <f t="shared" si="13"/>
        <v>180</v>
      </c>
      <c r="I64" s="165">
        <f t="shared" ref="I64:I70" si="14">(D64-F64)*10</f>
        <v>30</v>
      </c>
      <c r="J64" s="53">
        <v>17</v>
      </c>
      <c r="K64" s="53">
        <v>23</v>
      </c>
      <c r="L64" s="105">
        <v>21</v>
      </c>
      <c r="M64" s="164">
        <f t="shared" si="7"/>
        <v>1.23529411764706</v>
      </c>
      <c r="N64" s="168">
        <v>105</v>
      </c>
      <c r="O64" s="168"/>
      <c r="P64" s="169">
        <v>956</v>
      </c>
      <c r="Q64" s="169">
        <v>1147</v>
      </c>
      <c r="R64" s="138">
        <v>1384.04</v>
      </c>
      <c r="S64" s="171">
        <f t="shared" si="8"/>
        <v>1.44774058577406</v>
      </c>
      <c r="T64" s="138">
        <v>239.5</v>
      </c>
    </row>
    <row r="65" spans="1:20">
      <c r="A65" s="25">
        <v>707</v>
      </c>
      <c r="B65" s="26" t="s">
        <v>348</v>
      </c>
      <c r="C65" s="26" t="s">
        <v>339</v>
      </c>
      <c r="D65" s="41">
        <v>18</v>
      </c>
      <c r="E65" s="41">
        <v>22</v>
      </c>
      <c r="F65" s="163">
        <v>14</v>
      </c>
      <c r="G65" s="164">
        <f t="shared" si="6"/>
        <v>0.77777777777777801</v>
      </c>
      <c r="H65" s="165">
        <f t="shared" si="13"/>
        <v>840</v>
      </c>
      <c r="I65" s="165"/>
      <c r="J65" s="53">
        <v>24</v>
      </c>
      <c r="K65" s="53">
        <v>33</v>
      </c>
      <c r="L65" s="105">
        <v>10</v>
      </c>
      <c r="M65" s="164">
        <f t="shared" si="7"/>
        <v>0.41666666666666702</v>
      </c>
      <c r="N65" s="168">
        <v>50</v>
      </c>
      <c r="O65" s="168">
        <v>42</v>
      </c>
      <c r="P65" s="169">
        <v>1694</v>
      </c>
      <c r="Q65" s="169">
        <v>2033</v>
      </c>
      <c r="R65" s="138">
        <v>1175.43</v>
      </c>
      <c r="S65" s="171">
        <f t="shared" si="8"/>
        <v>0.69387839433293996</v>
      </c>
      <c r="T65" s="138">
        <v>158.5</v>
      </c>
    </row>
    <row r="66" spans="1:20">
      <c r="A66" s="25">
        <v>712</v>
      </c>
      <c r="B66" s="26" t="s">
        <v>349</v>
      </c>
      <c r="C66" s="26" t="s">
        <v>339</v>
      </c>
      <c r="D66" s="41">
        <v>22</v>
      </c>
      <c r="E66" s="41">
        <v>25</v>
      </c>
      <c r="F66" s="163">
        <v>2</v>
      </c>
      <c r="G66" s="164">
        <f t="shared" si="6"/>
        <v>9.0909090909090898E-2</v>
      </c>
      <c r="H66" s="165">
        <f t="shared" si="13"/>
        <v>120</v>
      </c>
      <c r="I66" s="165">
        <f t="shared" si="14"/>
        <v>200</v>
      </c>
      <c r="J66" s="53">
        <v>26</v>
      </c>
      <c r="K66" s="53">
        <v>36</v>
      </c>
      <c r="L66" s="105">
        <v>33</v>
      </c>
      <c r="M66" s="164">
        <f t="shared" si="7"/>
        <v>1.2692307692307701</v>
      </c>
      <c r="N66" s="168">
        <v>165</v>
      </c>
      <c r="O66" s="168"/>
      <c r="P66" s="169">
        <v>3219</v>
      </c>
      <c r="Q66" s="169">
        <v>3863</v>
      </c>
      <c r="R66" s="138">
        <v>6912.73</v>
      </c>
      <c r="S66" s="171">
        <f t="shared" si="8"/>
        <v>2.1474774774774801</v>
      </c>
      <c r="T66" s="138">
        <v>1217</v>
      </c>
    </row>
    <row r="67" spans="1:20">
      <c r="A67" s="25">
        <v>718</v>
      </c>
      <c r="B67" s="26" t="s">
        <v>350</v>
      </c>
      <c r="C67" s="26" t="s">
        <v>339</v>
      </c>
      <c r="D67" s="41">
        <v>6</v>
      </c>
      <c r="E67" s="41">
        <v>13</v>
      </c>
      <c r="F67" s="163">
        <v>4</v>
      </c>
      <c r="G67" s="164">
        <f t="shared" si="6"/>
        <v>0.66666666666666696</v>
      </c>
      <c r="H67" s="165">
        <f t="shared" si="13"/>
        <v>240</v>
      </c>
      <c r="I67" s="165"/>
      <c r="J67" s="53">
        <v>14</v>
      </c>
      <c r="K67" s="53">
        <v>21</v>
      </c>
      <c r="L67" s="105">
        <v>3</v>
      </c>
      <c r="M67" s="164">
        <f t="shared" si="7"/>
        <v>0.214285714285714</v>
      </c>
      <c r="N67" s="168">
        <v>15</v>
      </c>
      <c r="O67" s="168">
        <v>33</v>
      </c>
      <c r="P67" s="169">
        <v>534</v>
      </c>
      <c r="Q67" s="169">
        <v>641</v>
      </c>
      <c r="R67" s="138">
        <v>332.74</v>
      </c>
      <c r="S67" s="171">
        <f t="shared" si="8"/>
        <v>0.62310861423220998</v>
      </c>
      <c r="T67" s="138">
        <v>49.5</v>
      </c>
    </row>
    <row r="68" spans="1:20">
      <c r="A68" s="25">
        <v>723</v>
      </c>
      <c r="B68" s="26" t="s">
        <v>351</v>
      </c>
      <c r="C68" s="26" t="s">
        <v>339</v>
      </c>
      <c r="D68" s="41">
        <v>7</v>
      </c>
      <c r="E68" s="41">
        <v>13</v>
      </c>
      <c r="F68" s="163">
        <v>1</v>
      </c>
      <c r="G68" s="164">
        <f t="shared" si="6"/>
        <v>0.14285714285714299</v>
      </c>
      <c r="H68" s="165">
        <f t="shared" si="13"/>
        <v>60</v>
      </c>
      <c r="I68" s="165">
        <f t="shared" si="14"/>
        <v>60</v>
      </c>
      <c r="J68" s="53">
        <v>15</v>
      </c>
      <c r="K68" s="53">
        <v>18</v>
      </c>
      <c r="L68" s="105">
        <v>10</v>
      </c>
      <c r="M68" s="164">
        <f t="shared" si="7"/>
        <v>0.66666666666666696</v>
      </c>
      <c r="N68" s="168">
        <v>50</v>
      </c>
      <c r="O68" s="168"/>
      <c r="P68" s="169">
        <v>669</v>
      </c>
      <c r="Q68" s="169">
        <v>803</v>
      </c>
      <c r="R68" s="138">
        <v>417.66</v>
      </c>
      <c r="S68" s="171">
        <f t="shared" si="8"/>
        <v>0.62430493273542598</v>
      </c>
      <c r="T68" s="138">
        <v>64</v>
      </c>
    </row>
    <row r="69" spans="1:20">
      <c r="A69" s="25">
        <v>724</v>
      </c>
      <c r="B69" s="26" t="s">
        <v>352</v>
      </c>
      <c r="C69" s="26" t="s">
        <v>339</v>
      </c>
      <c r="D69" s="41">
        <v>14</v>
      </c>
      <c r="E69" s="41">
        <v>19</v>
      </c>
      <c r="F69" s="163">
        <v>4</v>
      </c>
      <c r="G69" s="164">
        <f t="shared" si="6"/>
        <v>0.28571428571428598</v>
      </c>
      <c r="H69" s="165">
        <f t="shared" si="13"/>
        <v>240</v>
      </c>
      <c r="I69" s="165">
        <f t="shared" si="14"/>
        <v>100</v>
      </c>
      <c r="J69" s="53">
        <v>22</v>
      </c>
      <c r="K69" s="53">
        <v>23</v>
      </c>
      <c r="L69" s="105">
        <v>6</v>
      </c>
      <c r="M69" s="164">
        <f t="shared" si="7"/>
        <v>0.27272727272727298</v>
      </c>
      <c r="N69" s="168">
        <v>30</v>
      </c>
      <c r="O69" s="168">
        <v>48</v>
      </c>
      <c r="P69" s="169">
        <v>1007</v>
      </c>
      <c r="Q69" s="169">
        <v>1208</v>
      </c>
      <c r="R69" s="138">
        <v>1053.3</v>
      </c>
      <c r="S69" s="171">
        <f t="shared" si="8"/>
        <v>1.04597815292949</v>
      </c>
      <c r="T69" s="138">
        <v>135.5</v>
      </c>
    </row>
    <row r="70" spans="1:20">
      <c r="A70" s="25">
        <v>740</v>
      </c>
      <c r="B70" s="26" t="s">
        <v>353</v>
      </c>
      <c r="C70" s="26" t="s">
        <v>339</v>
      </c>
      <c r="D70" s="41">
        <v>5</v>
      </c>
      <c r="E70" s="41">
        <v>7</v>
      </c>
      <c r="F70" s="163">
        <v>3</v>
      </c>
      <c r="G70" s="164">
        <f t="shared" si="6"/>
        <v>0.6</v>
      </c>
      <c r="H70" s="165">
        <f t="shared" si="13"/>
        <v>180</v>
      </c>
      <c r="I70" s="165">
        <f t="shared" si="14"/>
        <v>20</v>
      </c>
      <c r="J70" s="53">
        <v>10</v>
      </c>
      <c r="K70" s="53">
        <v>15</v>
      </c>
      <c r="L70" s="105">
        <v>8</v>
      </c>
      <c r="M70" s="164">
        <f t="shared" si="7"/>
        <v>0.8</v>
      </c>
      <c r="N70" s="168">
        <v>40</v>
      </c>
      <c r="O70" s="168"/>
      <c r="P70" s="169">
        <v>433</v>
      </c>
      <c r="Q70" s="169">
        <v>519</v>
      </c>
      <c r="R70" s="138">
        <v>760.95</v>
      </c>
      <c r="S70" s="171">
        <f t="shared" si="8"/>
        <v>1.7573903002309501</v>
      </c>
      <c r="T70" s="138">
        <v>131.5</v>
      </c>
    </row>
    <row r="71" spans="1:20">
      <c r="A71" s="25">
        <v>743</v>
      </c>
      <c r="B71" s="26" t="s">
        <v>354</v>
      </c>
      <c r="C71" s="26" t="s">
        <v>339</v>
      </c>
      <c r="D71" s="41"/>
      <c r="E71" s="41"/>
      <c r="F71" s="163">
        <v>1</v>
      </c>
      <c r="G71" s="164"/>
      <c r="H71" s="165">
        <v>60</v>
      </c>
      <c r="I71" s="165"/>
      <c r="J71" s="53">
        <v>0</v>
      </c>
      <c r="K71" s="53">
        <v>0</v>
      </c>
      <c r="L71" s="105">
        <v>1</v>
      </c>
      <c r="M71" s="164"/>
      <c r="N71" s="168">
        <v>5</v>
      </c>
      <c r="O71" s="168"/>
      <c r="P71" s="169">
        <v>0</v>
      </c>
      <c r="Q71" s="169">
        <v>0</v>
      </c>
      <c r="R71" s="138">
        <v>387.9</v>
      </c>
      <c r="S71" s="171">
        <v>0</v>
      </c>
      <c r="T71" s="138">
        <v>32</v>
      </c>
    </row>
    <row r="72" spans="1:20" s="5" customFormat="1">
      <c r="A72" s="34" t="s">
        <v>303</v>
      </c>
      <c r="B72" s="35"/>
      <c r="C72" s="35" t="s">
        <v>339</v>
      </c>
      <c r="D72" s="45">
        <f>SUM(D56:D70)</f>
        <v>160</v>
      </c>
      <c r="E72" s="45">
        <f>SUM(E56:E70)</f>
        <v>236</v>
      </c>
      <c r="F72" s="45">
        <f>SUM(F56:F70)</f>
        <v>69.2</v>
      </c>
      <c r="G72" s="167">
        <f t="shared" ref="G72:G105" si="15">(F72/D72)</f>
        <v>0.4325</v>
      </c>
      <c r="H72" s="45">
        <f t="shared" ref="H72:T72" si="16">SUM(H56:H71)</f>
        <v>4212</v>
      </c>
      <c r="I72" s="45">
        <f t="shared" si="16"/>
        <v>798</v>
      </c>
      <c r="J72" s="45">
        <f t="shared" si="16"/>
        <v>281</v>
      </c>
      <c r="K72" s="45">
        <f t="shared" si="16"/>
        <v>373</v>
      </c>
      <c r="L72" s="45">
        <f t="shared" si="16"/>
        <v>302</v>
      </c>
      <c r="M72" s="45">
        <f t="shared" si="16"/>
        <v>15.752371207224201</v>
      </c>
      <c r="N72" s="45">
        <f t="shared" si="16"/>
        <v>1690</v>
      </c>
      <c r="O72" s="45">
        <f t="shared" si="16"/>
        <v>159</v>
      </c>
      <c r="P72" s="45">
        <f t="shared" si="16"/>
        <v>19250</v>
      </c>
      <c r="Q72" s="45">
        <f t="shared" si="16"/>
        <v>23098</v>
      </c>
      <c r="R72" s="45">
        <f t="shared" si="16"/>
        <v>25069.86</v>
      </c>
      <c r="S72" s="45">
        <f t="shared" si="16"/>
        <v>17.7459322613655</v>
      </c>
      <c r="T72" s="45">
        <f t="shared" si="16"/>
        <v>4139</v>
      </c>
    </row>
    <row r="73" spans="1:20">
      <c r="A73" s="41">
        <v>341</v>
      </c>
      <c r="B73" s="26" t="s">
        <v>355</v>
      </c>
      <c r="C73" s="26" t="s">
        <v>356</v>
      </c>
      <c r="D73" s="40">
        <v>28</v>
      </c>
      <c r="E73" s="40">
        <v>41</v>
      </c>
      <c r="F73" s="163">
        <v>33.136000000000003</v>
      </c>
      <c r="G73" s="164">
        <f t="shared" si="15"/>
        <v>1.1834285714285699</v>
      </c>
      <c r="H73" s="165">
        <f t="shared" ref="H73:H87" si="17">F73*60</f>
        <v>1988.16</v>
      </c>
      <c r="I73" s="165"/>
      <c r="J73" s="40">
        <v>73</v>
      </c>
      <c r="K73" s="40">
        <v>94</v>
      </c>
      <c r="L73" s="105">
        <v>134</v>
      </c>
      <c r="M73" s="164">
        <f t="shared" ref="M73:M105" si="18">L73/J73</f>
        <v>1.83561643835616</v>
      </c>
      <c r="N73" s="168">
        <v>938</v>
      </c>
      <c r="O73" s="168"/>
      <c r="P73" s="169">
        <v>4531</v>
      </c>
      <c r="Q73" s="169">
        <v>5438</v>
      </c>
      <c r="R73" s="138">
        <v>3976.27</v>
      </c>
      <c r="S73" s="171">
        <f t="shared" ref="S73:S105" si="19">R73/P73</f>
        <v>0.87757007283160404</v>
      </c>
      <c r="T73" s="138">
        <v>568</v>
      </c>
    </row>
    <row r="74" spans="1:20">
      <c r="A74" s="41">
        <v>539</v>
      </c>
      <c r="B74" s="26" t="s">
        <v>357</v>
      </c>
      <c r="C74" s="26" t="s">
        <v>356</v>
      </c>
      <c r="D74" s="40">
        <v>6</v>
      </c>
      <c r="E74" s="40">
        <v>8</v>
      </c>
      <c r="F74" s="163">
        <v>1.25</v>
      </c>
      <c r="G74" s="164">
        <f t="shared" si="15"/>
        <v>0.20833333333333301</v>
      </c>
      <c r="H74" s="165">
        <f t="shared" si="17"/>
        <v>75</v>
      </c>
      <c r="I74" s="165">
        <f t="shared" ref="I74:I84" si="20">(D74-F74)*10</f>
        <v>47.5</v>
      </c>
      <c r="J74" s="40">
        <v>16</v>
      </c>
      <c r="K74" s="40">
        <v>20</v>
      </c>
      <c r="L74" s="105">
        <v>39</v>
      </c>
      <c r="M74" s="164">
        <f t="shared" si="18"/>
        <v>2.4375</v>
      </c>
      <c r="N74" s="168">
        <v>273</v>
      </c>
      <c r="O74" s="168"/>
      <c r="P74" s="169">
        <v>703</v>
      </c>
      <c r="Q74" s="169">
        <v>844</v>
      </c>
      <c r="R74" s="138">
        <v>510.75</v>
      </c>
      <c r="S74" s="171">
        <f t="shared" si="19"/>
        <v>0.72652916073968699</v>
      </c>
      <c r="T74" s="138">
        <v>68</v>
      </c>
    </row>
    <row r="75" spans="1:20">
      <c r="A75" s="41">
        <v>548</v>
      </c>
      <c r="B75" s="26" t="s">
        <v>358</v>
      </c>
      <c r="C75" s="26" t="s">
        <v>356</v>
      </c>
      <c r="D75" s="40">
        <v>6</v>
      </c>
      <c r="E75" s="40">
        <v>8</v>
      </c>
      <c r="F75" s="163"/>
      <c r="G75" s="164">
        <f t="shared" si="15"/>
        <v>0</v>
      </c>
      <c r="H75" s="165">
        <f t="shared" si="17"/>
        <v>0</v>
      </c>
      <c r="I75" s="165">
        <f t="shared" si="20"/>
        <v>60</v>
      </c>
      <c r="J75" s="40">
        <v>15</v>
      </c>
      <c r="K75" s="40">
        <v>19</v>
      </c>
      <c r="L75" s="105">
        <v>5</v>
      </c>
      <c r="M75" s="164">
        <f t="shared" si="18"/>
        <v>0.33333333333333298</v>
      </c>
      <c r="N75" s="168">
        <v>25</v>
      </c>
      <c r="O75" s="168">
        <v>30</v>
      </c>
      <c r="P75" s="169">
        <v>686</v>
      </c>
      <c r="Q75" s="169">
        <v>824</v>
      </c>
      <c r="R75" s="138">
        <v>273.39999999999998</v>
      </c>
      <c r="S75" s="171">
        <f t="shared" si="19"/>
        <v>0.398542274052478</v>
      </c>
      <c r="T75" s="138">
        <v>0</v>
      </c>
    </row>
    <row r="76" spans="1:20">
      <c r="A76" s="41">
        <v>549</v>
      </c>
      <c r="B76" s="26" t="s">
        <v>359</v>
      </c>
      <c r="C76" s="26" t="s">
        <v>356</v>
      </c>
      <c r="D76" s="40">
        <v>4</v>
      </c>
      <c r="E76" s="40">
        <v>7</v>
      </c>
      <c r="F76" s="163"/>
      <c r="G76" s="164">
        <f t="shared" si="15"/>
        <v>0</v>
      </c>
      <c r="H76" s="165">
        <f t="shared" si="17"/>
        <v>0</v>
      </c>
      <c r="I76" s="165">
        <f t="shared" si="20"/>
        <v>40</v>
      </c>
      <c r="J76" s="40">
        <v>12</v>
      </c>
      <c r="K76" s="40">
        <v>15</v>
      </c>
      <c r="L76" s="105">
        <v>12</v>
      </c>
      <c r="M76" s="164">
        <f t="shared" si="18"/>
        <v>1</v>
      </c>
      <c r="N76" s="168">
        <v>60</v>
      </c>
      <c r="O76" s="168"/>
      <c r="P76" s="169">
        <v>578</v>
      </c>
      <c r="Q76" s="169">
        <v>694</v>
      </c>
      <c r="R76" s="138">
        <v>343.96</v>
      </c>
      <c r="S76" s="171">
        <f t="shared" si="19"/>
        <v>0.59508650519031103</v>
      </c>
      <c r="T76" s="138">
        <v>51.5</v>
      </c>
    </row>
    <row r="77" spans="1:20">
      <c r="A77" s="41">
        <v>550</v>
      </c>
      <c r="B77" s="26" t="s">
        <v>360</v>
      </c>
      <c r="C77" s="26" t="s">
        <v>356</v>
      </c>
      <c r="D77" s="40">
        <v>8</v>
      </c>
      <c r="E77" s="40">
        <v>12</v>
      </c>
      <c r="F77" s="163">
        <v>4</v>
      </c>
      <c r="G77" s="164">
        <f t="shared" si="15"/>
        <v>0.5</v>
      </c>
      <c r="H77" s="165">
        <f t="shared" si="17"/>
        <v>240</v>
      </c>
      <c r="I77" s="165">
        <f t="shared" si="20"/>
        <v>40</v>
      </c>
      <c r="J77" s="40">
        <v>21</v>
      </c>
      <c r="K77" s="40">
        <v>27</v>
      </c>
      <c r="L77" s="105">
        <v>3</v>
      </c>
      <c r="M77" s="164">
        <f t="shared" si="18"/>
        <v>0.14285714285714299</v>
      </c>
      <c r="N77" s="168">
        <v>15</v>
      </c>
      <c r="O77" s="168">
        <v>54</v>
      </c>
      <c r="P77" s="169">
        <v>962</v>
      </c>
      <c r="Q77" s="169">
        <v>1154</v>
      </c>
      <c r="R77" s="138">
        <v>717.15</v>
      </c>
      <c r="S77" s="171">
        <f t="shared" si="19"/>
        <v>0.74547817047817</v>
      </c>
      <c r="T77" s="138">
        <v>101.5</v>
      </c>
    </row>
    <row r="78" spans="1:20">
      <c r="A78" s="41">
        <v>579</v>
      </c>
      <c r="B78" s="26" t="s">
        <v>361</v>
      </c>
      <c r="C78" s="26" t="s">
        <v>356</v>
      </c>
      <c r="D78" s="40">
        <v>3</v>
      </c>
      <c r="E78" s="40">
        <v>5</v>
      </c>
      <c r="F78" s="163"/>
      <c r="G78" s="164">
        <f t="shared" si="15"/>
        <v>0</v>
      </c>
      <c r="H78" s="165">
        <f t="shared" si="17"/>
        <v>0</v>
      </c>
      <c r="I78" s="165">
        <f t="shared" si="20"/>
        <v>30</v>
      </c>
      <c r="J78" s="40">
        <v>8</v>
      </c>
      <c r="K78" s="40">
        <v>11</v>
      </c>
      <c r="L78" s="105">
        <v>0</v>
      </c>
      <c r="M78" s="164">
        <f t="shared" si="18"/>
        <v>0</v>
      </c>
      <c r="N78" s="168">
        <v>0</v>
      </c>
      <c r="O78" s="168">
        <v>24</v>
      </c>
      <c r="P78" s="169">
        <v>328</v>
      </c>
      <c r="Q78" s="169">
        <v>394</v>
      </c>
      <c r="R78" s="138">
        <v>429.19</v>
      </c>
      <c r="S78" s="171">
        <f t="shared" si="19"/>
        <v>1.3085060975609799</v>
      </c>
      <c r="T78" s="138">
        <v>77</v>
      </c>
    </row>
    <row r="79" spans="1:20">
      <c r="A79" s="41">
        <v>586</v>
      </c>
      <c r="B79" s="26" t="s">
        <v>362</v>
      </c>
      <c r="C79" s="26" t="s">
        <v>356</v>
      </c>
      <c r="D79" s="40">
        <v>4</v>
      </c>
      <c r="E79" s="40">
        <v>6</v>
      </c>
      <c r="F79" s="163"/>
      <c r="G79" s="164">
        <f t="shared" si="15"/>
        <v>0</v>
      </c>
      <c r="H79" s="165">
        <f t="shared" si="17"/>
        <v>0</v>
      </c>
      <c r="I79" s="165">
        <f t="shared" si="20"/>
        <v>40</v>
      </c>
      <c r="J79" s="40">
        <v>10</v>
      </c>
      <c r="K79" s="40">
        <v>13</v>
      </c>
      <c r="L79" s="105">
        <v>22</v>
      </c>
      <c r="M79" s="164">
        <f t="shared" si="18"/>
        <v>2.2000000000000002</v>
      </c>
      <c r="N79" s="168">
        <v>154</v>
      </c>
      <c r="O79" s="168"/>
      <c r="P79" s="169">
        <v>414</v>
      </c>
      <c r="Q79" s="169">
        <v>497</v>
      </c>
      <c r="R79" s="138">
        <v>426.72</v>
      </c>
      <c r="S79" s="171">
        <f t="shared" si="19"/>
        <v>1.0307246376811601</v>
      </c>
      <c r="T79" s="138">
        <v>57</v>
      </c>
    </row>
    <row r="80" spans="1:20">
      <c r="A80" s="41">
        <v>591</v>
      </c>
      <c r="B80" s="26" t="s">
        <v>363</v>
      </c>
      <c r="C80" s="26" t="s">
        <v>356</v>
      </c>
      <c r="D80" s="40">
        <v>7</v>
      </c>
      <c r="E80" s="40">
        <v>11</v>
      </c>
      <c r="F80" s="163">
        <v>4</v>
      </c>
      <c r="G80" s="164">
        <f t="shared" si="15"/>
        <v>0.57142857142857095</v>
      </c>
      <c r="H80" s="165">
        <f t="shared" si="17"/>
        <v>240</v>
      </c>
      <c r="I80" s="165">
        <f t="shared" si="20"/>
        <v>30</v>
      </c>
      <c r="J80" s="40">
        <v>18</v>
      </c>
      <c r="K80" s="40">
        <v>24</v>
      </c>
      <c r="L80" s="105">
        <v>15</v>
      </c>
      <c r="M80" s="164">
        <f t="shared" si="18"/>
        <v>0.83333333333333304</v>
      </c>
      <c r="N80" s="168">
        <v>75</v>
      </c>
      <c r="O80" s="168"/>
      <c r="P80" s="169">
        <v>926</v>
      </c>
      <c r="Q80" s="169">
        <v>1111</v>
      </c>
      <c r="R80" s="138">
        <v>1259.3699999999999</v>
      </c>
      <c r="S80" s="171">
        <f t="shared" si="19"/>
        <v>1.3600107991360699</v>
      </c>
      <c r="T80" s="138">
        <v>235</v>
      </c>
    </row>
    <row r="81" spans="1:20">
      <c r="A81" s="41">
        <v>594</v>
      </c>
      <c r="B81" s="26" t="s">
        <v>364</v>
      </c>
      <c r="C81" s="26" t="s">
        <v>356</v>
      </c>
      <c r="D81" s="40">
        <v>9</v>
      </c>
      <c r="E81" s="40">
        <v>14</v>
      </c>
      <c r="F81" s="163">
        <v>1.125</v>
      </c>
      <c r="G81" s="164">
        <f t="shared" si="15"/>
        <v>0.125</v>
      </c>
      <c r="H81" s="165">
        <f t="shared" si="17"/>
        <v>67.5</v>
      </c>
      <c r="I81" s="165">
        <f t="shared" si="20"/>
        <v>78.75</v>
      </c>
      <c r="J81" s="40">
        <v>24</v>
      </c>
      <c r="K81" s="40">
        <v>32</v>
      </c>
      <c r="L81" s="105">
        <v>46</v>
      </c>
      <c r="M81" s="164">
        <f t="shared" si="18"/>
        <v>1.9166666666666701</v>
      </c>
      <c r="N81" s="168">
        <v>322</v>
      </c>
      <c r="O81" s="168"/>
      <c r="P81" s="169">
        <v>1136</v>
      </c>
      <c r="Q81" s="169">
        <v>1364</v>
      </c>
      <c r="R81" s="138">
        <v>1385.29</v>
      </c>
      <c r="S81" s="171">
        <f t="shared" si="19"/>
        <v>1.21944542253521</v>
      </c>
      <c r="T81" s="138">
        <v>249.5</v>
      </c>
    </row>
    <row r="82" spans="1:20">
      <c r="A82" s="41">
        <v>716</v>
      </c>
      <c r="B82" s="26" t="s">
        <v>365</v>
      </c>
      <c r="C82" s="26" t="s">
        <v>356</v>
      </c>
      <c r="D82" s="40">
        <v>5</v>
      </c>
      <c r="E82" s="40">
        <v>8</v>
      </c>
      <c r="F82" s="163">
        <v>1</v>
      </c>
      <c r="G82" s="164">
        <f t="shared" si="15"/>
        <v>0.2</v>
      </c>
      <c r="H82" s="165">
        <f t="shared" si="17"/>
        <v>60</v>
      </c>
      <c r="I82" s="165">
        <f t="shared" si="20"/>
        <v>40</v>
      </c>
      <c r="J82" s="40">
        <v>14</v>
      </c>
      <c r="K82" s="40">
        <v>18</v>
      </c>
      <c r="L82" s="105">
        <v>50</v>
      </c>
      <c r="M82" s="164">
        <f t="shared" si="18"/>
        <v>3.5714285714285698</v>
      </c>
      <c r="N82" s="168">
        <v>350</v>
      </c>
      <c r="O82" s="168"/>
      <c r="P82" s="169">
        <v>667</v>
      </c>
      <c r="Q82" s="169">
        <v>800</v>
      </c>
      <c r="R82" s="138">
        <v>985.36</v>
      </c>
      <c r="S82" s="171">
        <f t="shared" si="19"/>
        <v>1.47730134932534</v>
      </c>
      <c r="T82" s="138">
        <v>173.5</v>
      </c>
    </row>
    <row r="83" spans="1:20">
      <c r="A83" s="41">
        <v>717</v>
      </c>
      <c r="B83" s="26" t="s">
        <v>366</v>
      </c>
      <c r="C83" s="26" t="s">
        <v>356</v>
      </c>
      <c r="D83" s="40">
        <v>8</v>
      </c>
      <c r="E83" s="40">
        <v>13</v>
      </c>
      <c r="F83" s="163"/>
      <c r="G83" s="164">
        <f t="shared" si="15"/>
        <v>0</v>
      </c>
      <c r="H83" s="165">
        <f t="shared" si="17"/>
        <v>0</v>
      </c>
      <c r="I83" s="165">
        <f t="shared" si="20"/>
        <v>80</v>
      </c>
      <c r="J83" s="40">
        <v>22</v>
      </c>
      <c r="K83" s="40">
        <v>29</v>
      </c>
      <c r="L83" s="105">
        <v>22</v>
      </c>
      <c r="M83" s="164">
        <f t="shared" si="18"/>
        <v>1</v>
      </c>
      <c r="N83" s="168">
        <v>110</v>
      </c>
      <c r="O83" s="168"/>
      <c r="P83" s="169">
        <v>1224</v>
      </c>
      <c r="Q83" s="169">
        <v>1469</v>
      </c>
      <c r="R83" s="138">
        <v>826.12</v>
      </c>
      <c r="S83" s="171">
        <f t="shared" si="19"/>
        <v>0.67493464052287599</v>
      </c>
      <c r="T83" s="138">
        <v>116.5</v>
      </c>
    </row>
    <row r="84" spans="1:20">
      <c r="A84" s="41">
        <v>719</v>
      </c>
      <c r="B84" s="26" t="s">
        <v>367</v>
      </c>
      <c r="C84" s="26" t="s">
        <v>356</v>
      </c>
      <c r="D84" s="40">
        <v>12</v>
      </c>
      <c r="E84" s="40">
        <v>18</v>
      </c>
      <c r="F84" s="163">
        <v>4.18</v>
      </c>
      <c r="G84" s="164">
        <f t="shared" si="15"/>
        <v>0.348333333333333</v>
      </c>
      <c r="H84" s="165">
        <f t="shared" si="17"/>
        <v>250.8</v>
      </c>
      <c r="I84" s="165">
        <f t="shared" si="20"/>
        <v>78.2</v>
      </c>
      <c r="J84" s="40">
        <v>31</v>
      </c>
      <c r="K84" s="40">
        <v>41</v>
      </c>
      <c r="L84" s="105">
        <v>18</v>
      </c>
      <c r="M84" s="164">
        <f t="shared" si="18"/>
        <v>0.58064516129032295</v>
      </c>
      <c r="N84" s="168">
        <v>90</v>
      </c>
      <c r="O84" s="168">
        <v>39</v>
      </c>
      <c r="P84" s="169">
        <v>1437</v>
      </c>
      <c r="Q84" s="169">
        <v>1725</v>
      </c>
      <c r="R84" s="138">
        <v>1537.18</v>
      </c>
      <c r="S84" s="171">
        <f t="shared" si="19"/>
        <v>1.0697146833681299</v>
      </c>
      <c r="T84" s="138">
        <v>209</v>
      </c>
    </row>
    <row r="85" spans="1:20">
      <c r="A85" s="41">
        <v>720</v>
      </c>
      <c r="B85" s="26" t="s">
        <v>368</v>
      </c>
      <c r="C85" s="26" t="s">
        <v>356</v>
      </c>
      <c r="D85" s="40">
        <v>6</v>
      </c>
      <c r="E85" s="40">
        <v>8</v>
      </c>
      <c r="F85" s="163">
        <v>4</v>
      </c>
      <c r="G85" s="164">
        <f t="shared" si="15"/>
        <v>0.66666666666666696</v>
      </c>
      <c r="H85" s="165">
        <f t="shared" si="17"/>
        <v>240</v>
      </c>
      <c r="I85" s="165"/>
      <c r="J85" s="40">
        <v>15</v>
      </c>
      <c r="K85" s="40">
        <v>19</v>
      </c>
      <c r="L85" s="105">
        <v>10</v>
      </c>
      <c r="M85" s="164">
        <f t="shared" si="18"/>
        <v>0.66666666666666696</v>
      </c>
      <c r="N85" s="168">
        <v>50</v>
      </c>
      <c r="O85" s="168"/>
      <c r="P85" s="169">
        <v>727</v>
      </c>
      <c r="Q85" s="169">
        <v>872</v>
      </c>
      <c r="R85" s="138">
        <v>381.76</v>
      </c>
      <c r="S85" s="171">
        <f t="shared" si="19"/>
        <v>0.52511691884456702</v>
      </c>
      <c r="T85" s="138">
        <v>56.5</v>
      </c>
    </row>
    <row r="86" spans="1:20">
      <c r="A86" s="41">
        <v>721</v>
      </c>
      <c r="B86" s="26" t="s">
        <v>369</v>
      </c>
      <c r="C86" s="26" t="s">
        <v>356</v>
      </c>
      <c r="D86" s="40">
        <v>6</v>
      </c>
      <c r="E86" s="40">
        <v>9</v>
      </c>
      <c r="F86" s="163">
        <v>2</v>
      </c>
      <c r="G86" s="164">
        <f t="shared" si="15"/>
        <v>0.33333333333333298</v>
      </c>
      <c r="H86" s="165">
        <f t="shared" si="17"/>
        <v>120</v>
      </c>
      <c r="I86" s="165">
        <f>(D86-F86)*10</f>
        <v>40</v>
      </c>
      <c r="J86" s="40">
        <v>15</v>
      </c>
      <c r="K86" s="40">
        <v>20</v>
      </c>
      <c r="L86" s="105">
        <v>11</v>
      </c>
      <c r="M86" s="164">
        <f t="shared" si="18"/>
        <v>0.73333333333333295</v>
      </c>
      <c r="N86" s="168">
        <v>55</v>
      </c>
      <c r="O86" s="168"/>
      <c r="P86" s="169">
        <v>693</v>
      </c>
      <c r="Q86" s="169">
        <v>832</v>
      </c>
      <c r="R86" s="138">
        <v>717.07</v>
      </c>
      <c r="S86" s="171">
        <f t="shared" si="19"/>
        <v>1.0347330447330401</v>
      </c>
      <c r="T86" s="138">
        <v>100.5</v>
      </c>
    </row>
    <row r="87" spans="1:20">
      <c r="A87" s="41">
        <v>732</v>
      </c>
      <c r="B87" s="26" t="s">
        <v>370</v>
      </c>
      <c r="C87" s="26" t="s">
        <v>356</v>
      </c>
      <c r="D87" s="40">
        <v>4</v>
      </c>
      <c r="E87" s="40">
        <v>6</v>
      </c>
      <c r="F87" s="163"/>
      <c r="G87" s="164">
        <f t="shared" si="15"/>
        <v>0</v>
      </c>
      <c r="H87" s="165">
        <f t="shared" si="17"/>
        <v>0</v>
      </c>
      <c r="I87" s="165">
        <f>(D87-F87)*10</f>
        <v>40</v>
      </c>
      <c r="J87" s="40">
        <v>11</v>
      </c>
      <c r="K87" s="40">
        <v>14</v>
      </c>
      <c r="L87" s="105">
        <v>9</v>
      </c>
      <c r="M87" s="164">
        <f t="shared" si="18"/>
        <v>0.81818181818181801</v>
      </c>
      <c r="N87" s="168">
        <v>45</v>
      </c>
      <c r="O87" s="168"/>
      <c r="P87" s="169">
        <v>454</v>
      </c>
      <c r="Q87" s="169">
        <v>545</v>
      </c>
      <c r="R87" s="138">
        <v>609.16999999999996</v>
      </c>
      <c r="S87" s="171">
        <f t="shared" si="19"/>
        <v>1.34178414096916</v>
      </c>
      <c r="T87" s="138">
        <v>113</v>
      </c>
    </row>
    <row r="88" spans="1:20" s="5" customFormat="1">
      <c r="A88" s="45" t="s">
        <v>303</v>
      </c>
      <c r="B88" s="35"/>
      <c r="C88" s="35" t="s">
        <v>356</v>
      </c>
      <c r="D88" s="45">
        <f>SUM(D73:D87)</f>
        <v>116</v>
      </c>
      <c r="E88" s="45">
        <f>SUM(E73:E87)</f>
        <v>174</v>
      </c>
      <c r="F88" s="45">
        <f>SUM(F73:F87)</f>
        <v>54.691000000000003</v>
      </c>
      <c r="G88" s="167">
        <f t="shared" si="15"/>
        <v>0.47147413793103399</v>
      </c>
      <c r="H88" s="45">
        <f>SUM(H73:H87)</f>
        <v>3281.46</v>
      </c>
      <c r="I88" s="45">
        <f>SUM(I73:I87)</f>
        <v>644.45000000000005</v>
      </c>
      <c r="J88" s="45">
        <f>SUM(J73:J87)</f>
        <v>305</v>
      </c>
      <c r="K88" s="45">
        <f>SUM(K73:K87)</f>
        <v>396</v>
      </c>
      <c r="L88" s="45">
        <f>SUM(L73:L87)</f>
        <v>396</v>
      </c>
      <c r="M88" s="167">
        <f t="shared" si="18"/>
        <v>1.2983606557377001</v>
      </c>
      <c r="N88" s="45">
        <f>SUM(N73:N87)</f>
        <v>2562</v>
      </c>
      <c r="O88" s="45">
        <f>SUM(O73:O87)</f>
        <v>147</v>
      </c>
      <c r="P88" s="45">
        <f>SUM(P73:P87)</f>
        <v>15466</v>
      </c>
      <c r="Q88" s="45">
        <f>SUM(Q73:Q87)</f>
        <v>18563</v>
      </c>
      <c r="R88" s="45">
        <f>SUM(R73:R87)</f>
        <v>14378.76</v>
      </c>
      <c r="S88" s="173">
        <f t="shared" si="19"/>
        <v>0.92970128022759602</v>
      </c>
      <c r="T88" s="45">
        <f>SUM(T73:T87)</f>
        <v>2176.5</v>
      </c>
    </row>
    <row r="89" spans="1:20">
      <c r="A89" s="41">
        <v>52</v>
      </c>
      <c r="B89" s="26" t="s">
        <v>371</v>
      </c>
      <c r="C89" s="26" t="s">
        <v>372</v>
      </c>
      <c r="D89" s="40">
        <v>14</v>
      </c>
      <c r="E89" s="40">
        <v>21</v>
      </c>
      <c r="F89" s="163">
        <v>6</v>
      </c>
      <c r="G89" s="164">
        <f t="shared" si="15"/>
        <v>0.42857142857142899</v>
      </c>
      <c r="H89" s="165">
        <f>F89*60</f>
        <v>360</v>
      </c>
      <c r="I89" s="165">
        <f>(D89-F89)*10</f>
        <v>80</v>
      </c>
      <c r="J89" s="40">
        <v>33</v>
      </c>
      <c r="K89" s="40">
        <v>43</v>
      </c>
      <c r="L89" s="105">
        <v>62</v>
      </c>
      <c r="M89" s="164">
        <f t="shared" si="18"/>
        <v>1.87878787878788</v>
      </c>
      <c r="N89" s="168">
        <v>434</v>
      </c>
      <c r="O89" s="168"/>
      <c r="P89" s="169">
        <v>2314</v>
      </c>
      <c r="Q89" s="169">
        <v>2776</v>
      </c>
      <c r="R89" s="138">
        <v>2639.22</v>
      </c>
      <c r="S89" s="171">
        <f t="shared" si="19"/>
        <v>1.1405445116681101</v>
      </c>
      <c r="T89" s="138">
        <v>363.5</v>
      </c>
    </row>
    <row r="90" spans="1:20">
      <c r="A90" s="41">
        <v>54</v>
      </c>
      <c r="B90" s="26" t="s">
        <v>373</v>
      </c>
      <c r="C90" s="26" t="s">
        <v>372</v>
      </c>
      <c r="D90" s="40">
        <v>14</v>
      </c>
      <c r="E90" s="40">
        <v>20</v>
      </c>
      <c r="F90" s="163">
        <v>33</v>
      </c>
      <c r="G90" s="164">
        <f t="shared" si="15"/>
        <v>2.3571428571428599</v>
      </c>
      <c r="H90" s="165">
        <f>F90*72</f>
        <v>2376</v>
      </c>
      <c r="I90" s="165"/>
      <c r="J90" s="40">
        <v>30</v>
      </c>
      <c r="K90" s="40">
        <v>40</v>
      </c>
      <c r="L90" s="105">
        <v>44</v>
      </c>
      <c r="M90" s="164">
        <f t="shared" si="18"/>
        <v>1.4666666666666699</v>
      </c>
      <c r="N90" s="168">
        <v>308</v>
      </c>
      <c r="O90" s="168"/>
      <c r="P90" s="169">
        <v>2143</v>
      </c>
      <c r="Q90" s="169">
        <v>2572</v>
      </c>
      <c r="R90" s="138">
        <v>1078.05</v>
      </c>
      <c r="S90" s="171">
        <f t="shared" si="19"/>
        <v>0.50305646290247297</v>
      </c>
      <c r="T90" s="138">
        <v>151</v>
      </c>
    </row>
    <row r="91" spans="1:20">
      <c r="A91" s="41">
        <v>56</v>
      </c>
      <c r="B91" s="26" t="s">
        <v>374</v>
      </c>
      <c r="C91" s="26" t="s">
        <v>372</v>
      </c>
      <c r="D91" s="40">
        <v>6</v>
      </c>
      <c r="E91" s="40">
        <v>9</v>
      </c>
      <c r="F91" s="163">
        <v>2</v>
      </c>
      <c r="G91" s="164">
        <f t="shared" si="15"/>
        <v>0.33333333333333298</v>
      </c>
      <c r="H91" s="165">
        <f>F91*60</f>
        <v>120</v>
      </c>
      <c r="I91" s="165">
        <f>(D91-F91)*10</f>
        <v>40</v>
      </c>
      <c r="J91" s="40">
        <v>14</v>
      </c>
      <c r="K91" s="40">
        <v>18</v>
      </c>
      <c r="L91" s="105">
        <v>42</v>
      </c>
      <c r="M91" s="164">
        <f t="shared" si="18"/>
        <v>3</v>
      </c>
      <c r="N91" s="168">
        <v>294</v>
      </c>
      <c r="O91" s="168"/>
      <c r="P91" s="169">
        <v>980</v>
      </c>
      <c r="Q91" s="169">
        <v>1176</v>
      </c>
      <c r="R91" s="138">
        <v>1835.51</v>
      </c>
      <c r="S91" s="171">
        <f t="shared" si="19"/>
        <v>1.8729693877550999</v>
      </c>
      <c r="T91" s="138">
        <v>339</v>
      </c>
    </row>
    <row r="92" spans="1:20">
      <c r="A92" s="41">
        <v>58</v>
      </c>
      <c r="B92" s="26" t="s">
        <v>375</v>
      </c>
      <c r="C92" s="26" t="s">
        <v>372</v>
      </c>
      <c r="D92" s="40">
        <v>4</v>
      </c>
      <c r="E92" s="40">
        <v>6</v>
      </c>
      <c r="F92" s="163"/>
      <c r="G92" s="164">
        <f t="shared" si="15"/>
        <v>0</v>
      </c>
      <c r="H92" s="165">
        <f>F92*60</f>
        <v>0</v>
      </c>
      <c r="I92" s="165">
        <f>(D92-F92)*10</f>
        <v>40</v>
      </c>
      <c r="J92" s="40">
        <v>10</v>
      </c>
      <c r="K92" s="40">
        <v>13</v>
      </c>
      <c r="L92" s="105">
        <v>8</v>
      </c>
      <c r="M92" s="164">
        <f t="shared" si="18"/>
        <v>0.8</v>
      </c>
      <c r="N92" s="168">
        <v>40</v>
      </c>
      <c r="O92" s="168"/>
      <c r="P92" s="169">
        <v>604</v>
      </c>
      <c r="Q92" s="169">
        <v>725</v>
      </c>
      <c r="R92" s="138">
        <v>147.4</v>
      </c>
      <c r="S92" s="171">
        <f t="shared" si="19"/>
        <v>0.24403973509933799</v>
      </c>
      <c r="T92" s="138">
        <v>0</v>
      </c>
    </row>
    <row r="93" spans="1:20">
      <c r="A93" s="41">
        <v>351</v>
      </c>
      <c r="B93" s="26" t="s">
        <v>376</v>
      </c>
      <c r="C93" s="26" t="s">
        <v>372</v>
      </c>
      <c r="D93" s="40">
        <v>11</v>
      </c>
      <c r="E93" s="40">
        <v>17</v>
      </c>
      <c r="F93" s="163">
        <v>32</v>
      </c>
      <c r="G93" s="164">
        <f t="shared" si="15"/>
        <v>2.9090909090909101</v>
      </c>
      <c r="H93" s="165">
        <f>F93*72</f>
        <v>2304</v>
      </c>
      <c r="I93" s="165"/>
      <c r="J93" s="40">
        <v>24</v>
      </c>
      <c r="K93" s="40">
        <v>31</v>
      </c>
      <c r="L93" s="105">
        <v>29</v>
      </c>
      <c r="M93" s="164">
        <f t="shared" si="18"/>
        <v>1.2083333333333299</v>
      </c>
      <c r="N93" s="168">
        <v>145</v>
      </c>
      <c r="O93" s="168"/>
      <c r="P93" s="169">
        <v>1124</v>
      </c>
      <c r="Q93" s="169">
        <v>1349</v>
      </c>
      <c r="R93" s="138">
        <v>1597.4</v>
      </c>
      <c r="S93" s="171">
        <f t="shared" si="19"/>
        <v>1.4211743772242</v>
      </c>
      <c r="T93" s="138">
        <v>280</v>
      </c>
    </row>
    <row r="94" spans="1:20">
      <c r="A94" s="41">
        <v>367</v>
      </c>
      <c r="B94" s="26" t="s">
        <v>377</v>
      </c>
      <c r="C94" s="26" t="s">
        <v>372</v>
      </c>
      <c r="D94" s="40">
        <v>10</v>
      </c>
      <c r="E94" s="40">
        <v>15</v>
      </c>
      <c r="F94" s="163"/>
      <c r="G94" s="164">
        <f t="shared" si="15"/>
        <v>0</v>
      </c>
      <c r="H94" s="165">
        <f t="shared" ref="H94:H102" si="21">F94*60</f>
        <v>0</v>
      </c>
      <c r="I94" s="165">
        <f>(D94-F94)*10</f>
        <v>100</v>
      </c>
      <c r="J94" s="40">
        <v>24</v>
      </c>
      <c r="K94" s="40">
        <v>31</v>
      </c>
      <c r="L94" s="105">
        <v>20</v>
      </c>
      <c r="M94" s="164">
        <f t="shared" si="18"/>
        <v>0.83333333333333304</v>
      </c>
      <c r="N94" s="168">
        <v>100</v>
      </c>
      <c r="O94" s="168"/>
      <c r="P94" s="169">
        <v>1356</v>
      </c>
      <c r="Q94" s="169">
        <v>1627</v>
      </c>
      <c r="R94" s="138">
        <v>1718.14</v>
      </c>
      <c r="S94" s="171">
        <f t="shared" si="19"/>
        <v>1.2670648967551601</v>
      </c>
      <c r="T94" s="138">
        <v>302.5</v>
      </c>
    </row>
    <row r="95" spans="1:20">
      <c r="A95" s="41">
        <v>572</v>
      </c>
      <c r="B95" s="26" t="s">
        <v>378</v>
      </c>
      <c r="C95" s="26" t="s">
        <v>372</v>
      </c>
      <c r="D95" s="40">
        <v>4</v>
      </c>
      <c r="E95" s="40">
        <v>6</v>
      </c>
      <c r="F95" s="163">
        <v>4</v>
      </c>
      <c r="G95" s="164">
        <f t="shared" si="15"/>
        <v>1</v>
      </c>
      <c r="H95" s="165">
        <f t="shared" si="21"/>
        <v>240</v>
      </c>
      <c r="I95" s="165"/>
      <c r="J95" s="40">
        <v>10</v>
      </c>
      <c r="K95" s="40">
        <v>13</v>
      </c>
      <c r="L95" s="105">
        <v>6</v>
      </c>
      <c r="M95" s="164">
        <f t="shared" si="18"/>
        <v>0.6</v>
      </c>
      <c r="N95" s="168">
        <v>30</v>
      </c>
      <c r="O95" s="168">
        <v>12</v>
      </c>
      <c r="P95" s="169">
        <v>480</v>
      </c>
      <c r="Q95" s="169">
        <v>577</v>
      </c>
      <c r="R95" s="138">
        <v>513.1</v>
      </c>
      <c r="S95" s="171">
        <f t="shared" si="19"/>
        <v>1.0689583333333299</v>
      </c>
      <c r="T95" s="138">
        <v>71</v>
      </c>
    </row>
    <row r="96" spans="1:20">
      <c r="A96" s="41">
        <v>587</v>
      </c>
      <c r="B96" s="26" t="s">
        <v>379</v>
      </c>
      <c r="C96" s="26" t="s">
        <v>372</v>
      </c>
      <c r="D96" s="40">
        <v>6</v>
      </c>
      <c r="E96" s="40">
        <v>10</v>
      </c>
      <c r="F96" s="163">
        <v>1</v>
      </c>
      <c r="G96" s="164">
        <f t="shared" si="15"/>
        <v>0.16666666666666699</v>
      </c>
      <c r="H96" s="165">
        <f t="shared" si="21"/>
        <v>60</v>
      </c>
      <c r="I96" s="165">
        <f t="shared" ref="I96:I102" si="22">(D96-F96)*10</f>
        <v>50</v>
      </c>
      <c r="J96" s="40">
        <v>14</v>
      </c>
      <c r="K96" s="40">
        <v>19</v>
      </c>
      <c r="L96" s="105">
        <v>17</v>
      </c>
      <c r="M96" s="164">
        <f t="shared" si="18"/>
        <v>1.21428571428571</v>
      </c>
      <c r="N96" s="168">
        <v>85</v>
      </c>
      <c r="O96" s="168"/>
      <c r="P96" s="169">
        <v>731</v>
      </c>
      <c r="Q96" s="169">
        <v>878</v>
      </c>
      <c r="R96" s="138">
        <v>285.43</v>
      </c>
      <c r="S96" s="171">
        <f t="shared" si="19"/>
        <v>0.39046511627906999</v>
      </c>
      <c r="T96" s="138">
        <v>0</v>
      </c>
    </row>
    <row r="97" spans="1:20">
      <c r="A97" s="41">
        <v>704</v>
      </c>
      <c r="B97" s="26" t="s">
        <v>380</v>
      </c>
      <c r="C97" s="26" t="s">
        <v>372</v>
      </c>
      <c r="D97" s="40">
        <v>6</v>
      </c>
      <c r="E97" s="40">
        <v>10</v>
      </c>
      <c r="F97" s="163">
        <v>2</v>
      </c>
      <c r="G97" s="164">
        <f t="shared" si="15"/>
        <v>0.33333333333333298</v>
      </c>
      <c r="H97" s="165">
        <f t="shared" si="21"/>
        <v>120</v>
      </c>
      <c r="I97" s="165">
        <f t="shared" si="22"/>
        <v>40</v>
      </c>
      <c r="J97" s="40">
        <v>14</v>
      </c>
      <c r="K97" s="40">
        <v>18</v>
      </c>
      <c r="L97" s="105">
        <v>6</v>
      </c>
      <c r="M97" s="164">
        <f t="shared" si="18"/>
        <v>0.42857142857142899</v>
      </c>
      <c r="N97" s="168">
        <v>30</v>
      </c>
      <c r="O97" s="168">
        <v>24</v>
      </c>
      <c r="P97" s="169">
        <v>650</v>
      </c>
      <c r="Q97" s="169">
        <v>781</v>
      </c>
      <c r="R97" s="138">
        <v>845.22</v>
      </c>
      <c r="S97" s="171">
        <f t="shared" si="19"/>
        <v>1.3003384615384601</v>
      </c>
      <c r="T97" s="138">
        <v>146</v>
      </c>
    </row>
    <row r="98" spans="1:20">
      <c r="A98" s="41">
        <v>706</v>
      </c>
      <c r="B98" s="26" t="s">
        <v>381</v>
      </c>
      <c r="C98" s="26" t="s">
        <v>372</v>
      </c>
      <c r="D98" s="40">
        <v>7</v>
      </c>
      <c r="E98" s="40">
        <v>11</v>
      </c>
      <c r="F98" s="163"/>
      <c r="G98" s="164">
        <f t="shared" si="15"/>
        <v>0</v>
      </c>
      <c r="H98" s="165">
        <f t="shared" si="21"/>
        <v>0</v>
      </c>
      <c r="I98" s="165">
        <f t="shared" si="22"/>
        <v>70</v>
      </c>
      <c r="J98" s="40">
        <v>15</v>
      </c>
      <c r="K98" s="40">
        <v>20</v>
      </c>
      <c r="L98" s="105">
        <v>20</v>
      </c>
      <c r="M98" s="164">
        <f t="shared" si="18"/>
        <v>1.3333333333333299</v>
      </c>
      <c r="N98" s="168">
        <v>140</v>
      </c>
      <c r="O98" s="168"/>
      <c r="P98" s="169">
        <v>845</v>
      </c>
      <c r="Q98" s="169">
        <v>1014</v>
      </c>
      <c r="R98" s="138">
        <v>556.55999999999995</v>
      </c>
      <c r="S98" s="171">
        <f t="shared" si="19"/>
        <v>0.65865088757396395</v>
      </c>
      <c r="T98" s="138">
        <v>73.5</v>
      </c>
    </row>
    <row r="99" spans="1:20">
      <c r="A99" s="41">
        <v>710</v>
      </c>
      <c r="B99" s="26" t="s">
        <v>382</v>
      </c>
      <c r="C99" s="26" t="s">
        <v>372</v>
      </c>
      <c r="D99" s="40">
        <v>5</v>
      </c>
      <c r="E99" s="40">
        <v>7</v>
      </c>
      <c r="F99" s="163"/>
      <c r="G99" s="164">
        <f t="shared" si="15"/>
        <v>0</v>
      </c>
      <c r="H99" s="165">
        <f t="shared" si="21"/>
        <v>0</v>
      </c>
      <c r="I99" s="165">
        <f t="shared" si="22"/>
        <v>50</v>
      </c>
      <c r="J99" s="40">
        <v>12</v>
      </c>
      <c r="K99" s="40">
        <v>15</v>
      </c>
      <c r="L99" s="105">
        <v>3</v>
      </c>
      <c r="M99" s="164">
        <f t="shared" si="18"/>
        <v>0.25</v>
      </c>
      <c r="N99" s="168">
        <v>15</v>
      </c>
      <c r="O99" s="168">
        <v>27</v>
      </c>
      <c r="P99" s="169">
        <v>493</v>
      </c>
      <c r="Q99" s="169">
        <v>591</v>
      </c>
      <c r="R99" s="138">
        <v>325.49</v>
      </c>
      <c r="S99" s="171">
        <f t="shared" si="19"/>
        <v>0.660223123732252</v>
      </c>
      <c r="T99" s="138">
        <v>47.5</v>
      </c>
    </row>
    <row r="100" spans="1:20">
      <c r="A100" s="41">
        <v>713</v>
      </c>
      <c r="B100" s="26" t="s">
        <v>383</v>
      </c>
      <c r="C100" s="26" t="s">
        <v>372</v>
      </c>
      <c r="D100" s="40">
        <v>4</v>
      </c>
      <c r="E100" s="40">
        <v>5</v>
      </c>
      <c r="F100" s="163"/>
      <c r="G100" s="164">
        <f t="shared" si="15"/>
        <v>0</v>
      </c>
      <c r="H100" s="165">
        <f t="shared" si="21"/>
        <v>0</v>
      </c>
      <c r="I100" s="165">
        <f t="shared" si="22"/>
        <v>40</v>
      </c>
      <c r="J100" s="40">
        <v>9</v>
      </c>
      <c r="K100" s="40">
        <v>12</v>
      </c>
      <c r="L100" s="105">
        <v>21</v>
      </c>
      <c r="M100" s="164">
        <f t="shared" si="18"/>
        <v>2.3333333333333299</v>
      </c>
      <c r="N100" s="168">
        <v>147</v>
      </c>
      <c r="O100" s="168"/>
      <c r="P100" s="169">
        <v>483</v>
      </c>
      <c r="Q100" s="169">
        <v>580</v>
      </c>
      <c r="R100" s="138">
        <v>358.22</v>
      </c>
      <c r="S100" s="171">
        <f t="shared" si="19"/>
        <v>0.74165631469979298</v>
      </c>
      <c r="T100" s="138">
        <v>54.5</v>
      </c>
    </row>
    <row r="101" spans="1:20">
      <c r="A101" s="41">
        <v>715</v>
      </c>
      <c r="B101" s="26" t="s">
        <v>384</v>
      </c>
      <c r="C101" s="26" t="s">
        <v>372</v>
      </c>
      <c r="D101" s="40">
        <v>3</v>
      </c>
      <c r="E101" s="40">
        <v>4</v>
      </c>
      <c r="F101" s="163"/>
      <c r="G101" s="164">
        <f t="shared" si="15"/>
        <v>0</v>
      </c>
      <c r="H101" s="165">
        <f t="shared" si="21"/>
        <v>0</v>
      </c>
      <c r="I101" s="165">
        <f t="shared" si="22"/>
        <v>30</v>
      </c>
      <c r="J101" s="40">
        <v>7</v>
      </c>
      <c r="K101" s="40">
        <v>9</v>
      </c>
      <c r="L101" s="105">
        <v>0</v>
      </c>
      <c r="M101" s="164">
        <f t="shared" si="18"/>
        <v>0</v>
      </c>
      <c r="N101" s="168">
        <v>0</v>
      </c>
      <c r="O101" s="168">
        <v>21</v>
      </c>
      <c r="P101" s="169">
        <v>383</v>
      </c>
      <c r="Q101" s="169">
        <v>459</v>
      </c>
      <c r="R101" s="138">
        <v>122.67</v>
      </c>
      <c r="S101" s="171">
        <f t="shared" si="19"/>
        <v>0.32028720626631901</v>
      </c>
      <c r="T101" s="138">
        <v>0</v>
      </c>
    </row>
    <row r="102" spans="1:20">
      <c r="A102" s="41">
        <v>738</v>
      </c>
      <c r="B102" s="26" t="s">
        <v>385</v>
      </c>
      <c r="C102" s="26" t="s">
        <v>372</v>
      </c>
      <c r="D102" s="40">
        <v>6</v>
      </c>
      <c r="E102" s="40">
        <v>9</v>
      </c>
      <c r="F102" s="163"/>
      <c r="G102" s="164">
        <f t="shared" si="15"/>
        <v>0</v>
      </c>
      <c r="H102" s="165">
        <f t="shared" si="21"/>
        <v>0</v>
      </c>
      <c r="I102" s="165">
        <f t="shared" si="22"/>
        <v>60</v>
      </c>
      <c r="J102" s="40">
        <v>14</v>
      </c>
      <c r="K102" s="40">
        <v>18</v>
      </c>
      <c r="L102" s="105">
        <v>27</v>
      </c>
      <c r="M102" s="164">
        <f t="shared" si="18"/>
        <v>1.9285714285714299</v>
      </c>
      <c r="N102" s="168">
        <v>189</v>
      </c>
      <c r="O102" s="168"/>
      <c r="P102" s="169">
        <v>575</v>
      </c>
      <c r="Q102" s="169">
        <v>689</v>
      </c>
      <c r="R102" s="138">
        <v>554.08000000000004</v>
      </c>
      <c r="S102" s="171">
        <f t="shared" si="19"/>
        <v>0.96361739130434798</v>
      </c>
      <c r="T102" s="138">
        <v>73</v>
      </c>
    </row>
    <row r="103" spans="1:20" s="5" customFormat="1">
      <c r="A103" s="45" t="s">
        <v>303</v>
      </c>
      <c r="B103" s="35"/>
      <c r="C103" s="35" t="s">
        <v>372</v>
      </c>
      <c r="D103" s="45">
        <f>SUM(D89:D102)</f>
        <v>100</v>
      </c>
      <c r="E103" s="45">
        <f>SUM(E89:E102)</f>
        <v>150</v>
      </c>
      <c r="F103" s="45">
        <f>SUM(F89:F102)</f>
        <v>80</v>
      </c>
      <c r="G103" s="167">
        <f t="shared" si="15"/>
        <v>0.8</v>
      </c>
      <c r="H103" s="45">
        <f>SUM(H89:H102)</f>
        <v>5580</v>
      </c>
      <c r="I103" s="45">
        <f>SUM(I89:I102)</f>
        <v>600</v>
      </c>
      <c r="J103" s="45">
        <f>SUM(J89:J102)</f>
        <v>230</v>
      </c>
      <c r="K103" s="45">
        <f>SUM(K89:K102)</f>
        <v>300</v>
      </c>
      <c r="L103" s="45">
        <f>SUM(L89:L102)</f>
        <v>305</v>
      </c>
      <c r="M103" s="167">
        <f t="shared" si="18"/>
        <v>1.3260869565217399</v>
      </c>
      <c r="N103" s="45">
        <f>SUM(N89:N102)</f>
        <v>1957</v>
      </c>
      <c r="O103" s="45">
        <f>SUM(O89:O102)</f>
        <v>84</v>
      </c>
      <c r="P103" s="45">
        <f>SUM(P89:P102)</f>
        <v>13161</v>
      </c>
      <c r="Q103" s="45">
        <f>SUM(Q89:Q102)</f>
        <v>15794</v>
      </c>
      <c r="R103" s="45">
        <f>SUM(R89:R102)</f>
        <v>12576.49</v>
      </c>
      <c r="S103" s="173">
        <f t="shared" si="19"/>
        <v>0.95558772129777403</v>
      </c>
      <c r="T103" s="45">
        <f>SUM(T89:T102)</f>
        <v>1901.5</v>
      </c>
    </row>
    <row r="104" spans="1:20">
      <c r="A104" s="41">
        <v>307</v>
      </c>
      <c r="B104" s="27" t="s">
        <v>386</v>
      </c>
      <c r="C104" s="27" t="s">
        <v>387</v>
      </c>
      <c r="D104" s="41">
        <v>108</v>
      </c>
      <c r="E104" s="41">
        <v>162</v>
      </c>
      <c r="F104" s="163">
        <v>99.391999999999996</v>
      </c>
      <c r="G104" s="164">
        <f t="shared" si="15"/>
        <v>0.92029629629629595</v>
      </c>
      <c r="H104" s="165">
        <f>F104*60</f>
        <v>5963.52</v>
      </c>
      <c r="I104" s="165">
        <v>0</v>
      </c>
      <c r="J104" s="41">
        <v>212</v>
      </c>
      <c r="K104" s="41">
        <v>281</v>
      </c>
      <c r="L104" s="105">
        <v>147</v>
      </c>
      <c r="M104" s="164">
        <f t="shared" si="18"/>
        <v>0.69339622641509402</v>
      </c>
      <c r="N104" s="168">
        <v>735</v>
      </c>
      <c r="O104" s="168">
        <v>0</v>
      </c>
      <c r="P104" s="169">
        <v>14009</v>
      </c>
      <c r="Q104" s="169">
        <v>16811</v>
      </c>
      <c r="R104" s="138">
        <v>8763.35</v>
      </c>
      <c r="S104" s="171">
        <f t="shared" si="19"/>
        <v>0.625551431222785</v>
      </c>
      <c r="T104" s="138">
        <v>1244.5</v>
      </c>
    </row>
    <row r="105" spans="1:20" s="5" customFormat="1">
      <c r="A105" s="45" t="s">
        <v>303</v>
      </c>
      <c r="B105" s="36" t="s">
        <v>386</v>
      </c>
      <c r="C105" s="36" t="s">
        <v>387</v>
      </c>
      <c r="D105" s="45">
        <v>108</v>
      </c>
      <c r="E105" s="45">
        <v>162</v>
      </c>
      <c r="F105" s="174">
        <v>99.391999999999996</v>
      </c>
      <c r="G105" s="167">
        <f t="shared" si="15"/>
        <v>0.92029629629629595</v>
      </c>
      <c r="H105" s="175">
        <f>F105*60</f>
        <v>5963.52</v>
      </c>
      <c r="I105" s="175">
        <v>0</v>
      </c>
      <c r="J105" s="45">
        <v>212</v>
      </c>
      <c r="K105" s="45">
        <v>281</v>
      </c>
      <c r="L105" s="109">
        <v>147</v>
      </c>
      <c r="M105" s="167">
        <f t="shared" si="18"/>
        <v>0.69339622641509402</v>
      </c>
      <c r="N105" s="176">
        <v>735</v>
      </c>
      <c r="O105" s="176">
        <v>0</v>
      </c>
      <c r="P105" s="177">
        <v>14009</v>
      </c>
      <c r="Q105" s="177">
        <v>16811</v>
      </c>
      <c r="R105" s="172">
        <v>8763.35</v>
      </c>
      <c r="S105" s="173">
        <f t="shared" si="19"/>
        <v>0.625551431222785</v>
      </c>
      <c r="T105" s="172">
        <v>1244.5</v>
      </c>
    </row>
    <row r="106" spans="1:20">
      <c r="A106" s="67"/>
      <c r="B106" s="67"/>
      <c r="C106" s="67"/>
      <c r="D106" s="67">
        <v>995</v>
      </c>
      <c r="E106" s="67">
        <v>1489</v>
      </c>
      <c r="F106" s="67">
        <v>545.79499999999996</v>
      </c>
      <c r="G106" s="167">
        <v>0.54853768844221096</v>
      </c>
      <c r="H106" s="67">
        <v>33635.699999999997</v>
      </c>
      <c r="I106" s="67">
        <v>4789.33</v>
      </c>
      <c r="J106" s="67">
        <v>1991</v>
      </c>
      <c r="K106" s="67">
        <v>2582</v>
      </c>
      <c r="L106" s="67">
        <v>2249</v>
      </c>
      <c r="M106" s="167">
        <v>1.1295831240582599</v>
      </c>
      <c r="N106" s="67">
        <v>13939</v>
      </c>
      <c r="O106" s="67">
        <v>1047</v>
      </c>
      <c r="P106" s="67">
        <v>124529</v>
      </c>
      <c r="Q106" s="67">
        <v>149438</v>
      </c>
      <c r="R106" s="67">
        <v>140356.88</v>
      </c>
      <c r="S106" s="173">
        <v>1.12710196018598</v>
      </c>
      <c r="T106" s="67">
        <v>22712.5</v>
      </c>
    </row>
    <row r="107" spans="1:20" s="6" customFormat="1" ht="12">
      <c r="A107" s="6" t="s">
        <v>245</v>
      </c>
      <c r="F107" s="6" t="s">
        <v>246</v>
      </c>
      <c r="J107" s="12"/>
      <c r="K107" s="12"/>
      <c r="M107" s="6" t="s">
        <v>388</v>
      </c>
      <c r="N107" s="87"/>
      <c r="O107" s="87"/>
      <c r="R107" s="102" t="s">
        <v>248</v>
      </c>
    </row>
  </sheetData>
  <mergeCells count="6">
    <mergeCell ref="D1:I1"/>
    <mergeCell ref="J1:O1"/>
    <mergeCell ref="P1:T1"/>
    <mergeCell ref="A1:A2"/>
    <mergeCell ref="B1:B2"/>
    <mergeCell ref="C1:C2"/>
  </mergeCells>
  <phoneticPr fontId="15" type="noConversion"/>
  <pageMargins left="0.15625" right="0.62916666666666698" top="0.47152777777777799" bottom="0.39305555555555599" header="0.235416666666667" footer="0.235416666666667"/>
  <pageSetup paperSize="9" orientation="landscape"/>
  <headerFooter>
    <oddHeader>&amp;C10月金牌品种考核明细表（一）</oddHead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X107"/>
  <sheetViews>
    <sheetView workbookViewId="0">
      <selection activeCell="G101" sqref="G101"/>
    </sheetView>
  </sheetViews>
  <sheetFormatPr defaultColWidth="9" defaultRowHeight="13.5"/>
  <cols>
    <col min="1" max="1" width="6" customWidth="1"/>
    <col min="2" max="2" width="13.5" customWidth="1"/>
    <col min="3" max="3" width="7.125" customWidth="1"/>
    <col min="4" max="4" width="4.375" customWidth="1"/>
    <col min="5" max="5" width="3.875" customWidth="1"/>
    <col min="6" max="6" width="5.375" customWidth="1"/>
    <col min="7" max="7" width="7.875" customWidth="1"/>
    <col min="8" max="9" width="5.625" customWidth="1"/>
    <col min="10" max="10" width="4.875" style="112" customWidth="1"/>
    <col min="11" max="11" width="5.625" style="113" customWidth="1"/>
    <col min="12" max="12" width="5.5" customWidth="1"/>
    <col min="13" max="13" width="6.75" customWidth="1"/>
    <col min="14" max="14" width="8.125" customWidth="1"/>
    <col min="15" max="15" width="7" customWidth="1"/>
    <col min="16" max="16" width="5.25" customWidth="1"/>
    <col min="17" max="17" width="5.375" style="114" customWidth="1"/>
    <col min="18" max="18" width="5.25" style="114" customWidth="1"/>
    <col min="19" max="19" width="5.875" style="114" customWidth="1"/>
    <col min="20" max="20" width="4.75" style="114" customWidth="1"/>
    <col min="21" max="21" width="5.75" style="114" customWidth="1"/>
    <col min="22" max="22" width="7.625" style="115" customWidth="1"/>
    <col min="23" max="23" width="6.5" style="12" customWidth="1"/>
    <col min="24" max="24" width="5" customWidth="1"/>
  </cols>
  <sheetData>
    <row r="1" spans="1:24" s="3" customFormat="1" ht="15.95" customHeight="1">
      <c r="A1" s="309" t="s">
        <v>249</v>
      </c>
      <c r="B1" s="320" t="s">
        <v>250</v>
      </c>
      <c r="C1" s="307" t="s">
        <v>251</v>
      </c>
      <c r="D1" s="311" t="s">
        <v>206</v>
      </c>
      <c r="E1" s="311"/>
      <c r="F1" s="311"/>
      <c r="G1" s="311"/>
      <c r="H1" s="311"/>
      <c r="I1" s="311"/>
      <c r="J1" s="305" t="s">
        <v>255</v>
      </c>
      <c r="K1" s="306"/>
      <c r="L1" s="306"/>
      <c r="M1" s="306"/>
      <c r="N1" s="306"/>
      <c r="O1" s="306"/>
      <c r="P1" s="306"/>
      <c r="Q1" s="313" t="s">
        <v>256</v>
      </c>
      <c r="R1" s="313"/>
      <c r="S1" s="313"/>
      <c r="T1" s="313"/>
      <c r="U1" s="313"/>
      <c r="V1" s="313"/>
      <c r="W1" s="313"/>
      <c r="X1" s="313"/>
    </row>
    <row r="2" spans="1:24" s="4" customFormat="1" ht="27.95" customHeight="1">
      <c r="A2" s="319"/>
      <c r="B2" s="321"/>
      <c r="C2" s="307"/>
      <c r="D2" s="116" t="s">
        <v>266</v>
      </c>
      <c r="E2" s="94" t="s">
        <v>267</v>
      </c>
      <c r="F2" s="95" t="s">
        <v>268</v>
      </c>
      <c r="G2" s="117" t="s">
        <v>269</v>
      </c>
      <c r="H2" s="118" t="s">
        <v>271</v>
      </c>
      <c r="I2" s="130" t="s">
        <v>272</v>
      </c>
      <c r="J2" s="91" t="s">
        <v>266</v>
      </c>
      <c r="K2" s="91" t="s">
        <v>267</v>
      </c>
      <c r="L2" s="95" t="s">
        <v>268</v>
      </c>
      <c r="M2" s="91" t="s">
        <v>273</v>
      </c>
      <c r="N2" s="117" t="s">
        <v>269</v>
      </c>
      <c r="O2" s="91" t="s">
        <v>271</v>
      </c>
      <c r="P2" s="96" t="s">
        <v>272</v>
      </c>
      <c r="Q2" s="94" t="s">
        <v>266</v>
      </c>
      <c r="R2" s="94" t="s">
        <v>267</v>
      </c>
      <c r="S2" s="94" t="s">
        <v>194</v>
      </c>
      <c r="T2" s="94" t="s">
        <v>24</v>
      </c>
      <c r="U2" s="94" t="s">
        <v>274</v>
      </c>
      <c r="V2" s="139" t="s">
        <v>275</v>
      </c>
      <c r="W2" s="91" t="s">
        <v>271</v>
      </c>
      <c r="X2" s="91" t="s">
        <v>272</v>
      </c>
    </row>
    <row r="3" spans="1:24">
      <c r="A3" s="17">
        <v>308</v>
      </c>
      <c r="B3" s="18" t="s">
        <v>284</v>
      </c>
      <c r="C3" s="19" t="s">
        <v>285</v>
      </c>
      <c r="D3" s="119">
        <v>4</v>
      </c>
      <c r="E3" s="120">
        <v>7</v>
      </c>
      <c r="F3" s="121">
        <v>3</v>
      </c>
      <c r="G3" s="122">
        <f t="shared" ref="G3:G19" si="0">F3/D3</f>
        <v>0.75</v>
      </c>
      <c r="H3" s="123">
        <v>45</v>
      </c>
      <c r="I3" s="128"/>
      <c r="J3" s="105">
        <v>15</v>
      </c>
      <c r="K3" s="28">
        <v>22</v>
      </c>
      <c r="L3" s="64">
        <v>5</v>
      </c>
      <c r="M3" s="64">
        <v>445</v>
      </c>
      <c r="N3" s="92">
        <f t="shared" ref="N3:N19" si="1">L3/J3</f>
        <v>0.33333333333333298</v>
      </c>
      <c r="O3" s="64">
        <f>M3*0.1</f>
        <v>44.5</v>
      </c>
      <c r="P3" s="64">
        <v>60</v>
      </c>
      <c r="Q3" s="140">
        <v>79</v>
      </c>
      <c r="R3" s="140">
        <v>95</v>
      </c>
      <c r="S3" s="105">
        <v>9</v>
      </c>
      <c r="T3" s="105">
        <v>11</v>
      </c>
      <c r="U3" s="140">
        <v>20</v>
      </c>
      <c r="V3" s="141">
        <f t="shared" ref="V3:V66" si="2">U3/Q3</f>
        <v>0.253164556962025</v>
      </c>
      <c r="W3" s="64">
        <f t="shared" ref="W3:W8" si="3">S3*3+T3*6</f>
        <v>93</v>
      </c>
      <c r="X3" s="64">
        <f>(Q3-U3)*2.5</f>
        <v>147.5</v>
      </c>
    </row>
    <row r="4" spans="1:24">
      <c r="A4" s="25">
        <v>311</v>
      </c>
      <c r="B4" s="26" t="s">
        <v>286</v>
      </c>
      <c r="C4" s="27" t="s">
        <v>285</v>
      </c>
      <c r="D4" s="119">
        <v>6</v>
      </c>
      <c r="E4" s="120">
        <v>10</v>
      </c>
      <c r="F4" s="121">
        <v>12</v>
      </c>
      <c r="G4" s="124">
        <f t="shared" si="0"/>
        <v>2</v>
      </c>
      <c r="H4" s="123">
        <v>300</v>
      </c>
      <c r="I4" s="128"/>
      <c r="J4" s="28">
        <v>21</v>
      </c>
      <c r="K4" s="28">
        <v>31</v>
      </c>
      <c r="L4" s="64">
        <v>19</v>
      </c>
      <c r="M4" s="64">
        <v>2358</v>
      </c>
      <c r="N4" s="92">
        <f t="shared" si="1"/>
        <v>0.90476190476190499</v>
      </c>
      <c r="O4" s="64">
        <f>M4*0.1</f>
        <v>235.8</v>
      </c>
      <c r="P4" s="64"/>
      <c r="Q4" s="105">
        <v>114</v>
      </c>
      <c r="R4" s="105">
        <v>136</v>
      </c>
      <c r="S4" s="105">
        <v>148</v>
      </c>
      <c r="T4" s="105">
        <v>16</v>
      </c>
      <c r="U4" s="105">
        <v>164</v>
      </c>
      <c r="V4" s="142">
        <f t="shared" si="2"/>
        <v>1.43859649122807</v>
      </c>
      <c r="W4" s="64">
        <f>S4*4+T4*8</f>
        <v>720</v>
      </c>
      <c r="X4" s="64"/>
    </row>
    <row r="5" spans="1:24">
      <c r="A5" s="25">
        <v>339</v>
      </c>
      <c r="B5" s="26" t="s">
        <v>287</v>
      </c>
      <c r="C5" s="27" t="s">
        <v>285</v>
      </c>
      <c r="D5" s="119">
        <v>4</v>
      </c>
      <c r="E5" s="120">
        <v>6</v>
      </c>
      <c r="F5" s="121">
        <v>4</v>
      </c>
      <c r="G5" s="124">
        <f t="shared" si="0"/>
        <v>1</v>
      </c>
      <c r="H5" s="123">
        <v>60</v>
      </c>
      <c r="I5" s="128"/>
      <c r="J5" s="105">
        <v>13</v>
      </c>
      <c r="K5" s="28">
        <v>19</v>
      </c>
      <c r="L5" s="64">
        <v>7</v>
      </c>
      <c r="M5" s="64">
        <v>905</v>
      </c>
      <c r="N5" s="92">
        <f t="shared" si="1"/>
        <v>0.53846153846153799</v>
      </c>
      <c r="O5" s="64">
        <f>M5*0.1</f>
        <v>90.5</v>
      </c>
      <c r="P5" s="64">
        <v>36</v>
      </c>
      <c r="Q5" s="105">
        <v>69</v>
      </c>
      <c r="R5" s="105">
        <v>83</v>
      </c>
      <c r="S5" s="105">
        <v>82</v>
      </c>
      <c r="T5" s="105">
        <v>6</v>
      </c>
      <c r="U5" s="105">
        <v>88</v>
      </c>
      <c r="V5" s="142">
        <f t="shared" si="2"/>
        <v>1.27536231884058</v>
      </c>
      <c r="W5" s="64">
        <f>S5*4+T5*8</f>
        <v>376</v>
      </c>
      <c r="X5" s="64"/>
    </row>
    <row r="6" spans="1:24">
      <c r="A6" s="25">
        <v>349</v>
      </c>
      <c r="B6" s="26" t="s">
        <v>288</v>
      </c>
      <c r="C6" s="27" t="s">
        <v>285</v>
      </c>
      <c r="D6" s="119">
        <v>3</v>
      </c>
      <c r="E6" s="120">
        <v>5</v>
      </c>
      <c r="F6" s="121">
        <v>0</v>
      </c>
      <c r="G6" s="124">
        <f t="shared" si="0"/>
        <v>0</v>
      </c>
      <c r="H6" s="123">
        <v>0</v>
      </c>
      <c r="I6" s="128">
        <v>15</v>
      </c>
      <c r="J6" s="28">
        <v>10</v>
      </c>
      <c r="K6" s="28">
        <v>15</v>
      </c>
      <c r="L6" s="64">
        <v>6</v>
      </c>
      <c r="M6" s="64">
        <v>720</v>
      </c>
      <c r="N6" s="92">
        <f t="shared" si="1"/>
        <v>0.6</v>
      </c>
      <c r="O6" s="64">
        <f>M6*0.1</f>
        <v>72</v>
      </c>
      <c r="P6" s="64">
        <v>24</v>
      </c>
      <c r="Q6" s="105">
        <v>53</v>
      </c>
      <c r="R6" s="105">
        <v>64</v>
      </c>
      <c r="S6" s="105">
        <v>21</v>
      </c>
      <c r="T6" s="105">
        <v>0</v>
      </c>
      <c r="U6" s="105">
        <v>21</v>
      </c>
      <c r="V6" s="142">
        <f t="shared" si="2"/>
        <v>0.39622641509433998</v>
      </c>
      <c r="W6" s="64">
        <f t="shared" si="3"/>
        <v>63</v>
      </c>
      <c r="X6" s="64">
        <f>(Q6-U6)*2.5</f>
        <v>80</v>
      </c>
    </row>
    <row r="7" spans="1:24">
      <c r="A7" s="25">
        <v>391</v>
      </c>
      <c r="B7" s="26" t="s">
        <v>289</v>
      </c>
      <c r="C7" s="27" t="s">
        <v>285</v>
      </c>
      <c r="D7" s="119">
        <v>3</v>
      </c>
      <c r="E7" s="120">
        <v>5</v>
      </c>
      <c r="F7" s="121">
        <v>1</v>
      </c>
      <c r="G7" s="124">
        <f t="shared" si="0"/>
        <v>0.33333333333333298</v>
      </c>
      <c r="H7" s="123">
        <v>15</v>
      </c>
      <c r="I7" s="128">
        <v>10</v>
      </c>
      <c r="J7" s="28">
        <v>11</v>
      </c>
      <c r="K7" s="28">
        <v>16</v>
      </c>
      <c r="L7" s="64">
        <v>16</v>
      </c>
      <c r="M7" s="64">
        <v>2056.44</v>
      </c>
      <c r="N7" s="92">
        <f t="shared" si="1"/>
        <v>1.4545454545454499</v>
      </c>
      <c r="O7" s="131">
        <f>M7*0.13</f>
        <v>267.3372</v>
      </c>
      <c r="P7" s="64"/>
      <c r="Q7" s="105">
        <v>57</v>
      </c>
      <c r="R7" s="105">
        <v>69</v>
      </c>
      <c r="S7" s="105">
        <v>47</v>
      </c>
      <c r="T7" s="105">
        <v>14</v>
      </c>
      <c r="U7" s="105">
        <v>61</v>
      </c>
      <c r="V7" s="142">
        <f t="shared" si="2"/>
        <v>1.0701754385964899</v>
      </c>
      <c r="W7" s="64">
        <f>S7*4+T7*8</f>
        <v>300</v>
      </c>
      <c r="X7" s="64"/>
    </row>
    <row r="8" spans="1:24">
      <c r="A8" s="25">
        <v>395</v>
      </c>
      <c r="B8" s="26" t="s">
        <v>290</v>
      </c>
      <c r="C8" s="27" t="s">
        <v>285</v>
      </c>
      <c r="D8" s="119">
        <v>2</v>
      </c>
      <c r="E8" s="120">
        <v>3</v>
      </c>
      <c r="F8" s="121">
        <v>0</v>
      </c>
      <c r="G8" s="124">
        <f t="shared" si="0"/>
        <v>0</v>
      </c>
      <c r="H8" s="123">
        <v>0</v>
      </c>
      <c r="I8" s="128">
        <v>10</v>
      </c>
      <c r="J8" s="28">
        <v>5</v>
      </c>
      <c r="K8" s="28">
        <v>8</v>
      </c>
      <c r="L8" s="64">
        <v>6</v>
      </c>
      <c r="M8" s="64">
        <v>720</v>
      </c>
      <c r="N8" s="92">
        <f t="shared" si="1"/>
        <v>1.2</v>
      </c>
      <c r="O8" s="64">
        <f t="shared" ref="O8:O19" si="4">M8*0.1</f>
        <v>72</v>
      </c>
      <c r="P8" s="64"/>
      <c r="Q8" s="105">
        <v>29</v>
      </c>
      <c r="R8" s="105">
        <v>35</v>
      </c>
      <c r="S8" s="105">
        <v>17</v>
      </c>
      <c r="T8" s="105">
        <v>4</v>
      </c>
      <c r="U8" s="105">
        <v>21</v>
      </c>
      <c r="V8" s="142">
        <f t="shared" si="2"/>
        <v>0.72413793103448298</v>
      </c>
      <c r="W8" s="64">
        <f t="shared" si="3"/>
        <v>75</v>
      </c>
      <c r="X8" s="64"/>
    </row>
    <row r="9" spans="1:24">
      <c r="A9" s="25">
        <v>517</v>
      </c>
      <c r="B9" s="26" t="s">
        <v>291</v>
      </c>
      <c r="C9" s="27" t="s">
        <v>285</v>
      </c>
      <c r="D9" s="119">
        <v>3</v>
      </c>
      <c r="E9" s="120">
        <v>5</v>
      </c>
      <c r="F9" s="121">
        <v>2</v>
      </c>
      <c r="G9" s="124">
        <f t="shared" si="0"/>
        <v>0.66666666666666696</v>
      </c>
      <c r="H9" s="123">
        <v>30</v>
      </c>
      <c r="I9" s="128"/>
      <c r="J9" s="28">
        <v>11</v>
      </c>
      <c r="K9" s="28">
        <v>17</v>
      </c>
      <c r="L9" s="64">
        <v>8</v>
      </c>
      <c r="M9" s="64">
        <v>970</v>
      </c>
      <c r="N9" s="92">
        <f t="shared" si="1"/>
        <v>0.72727272727272696</v>
      </c>
      <c r="O9" s="64">
        <f t="shared" si="4"/>
        <v>97</v>
      </c>
      <c r="P9" s="64"/>
      <c r="Q9" s="105">
        <v>60</v>
      </c>
      <c r="R9" s="105">
        <v>72</v>
      </c>
      <c r="S9" s="105">
        <v>56</v>
      </c>
      <c r="T9" s="105">
        <v>5</v>
      </c>
      <c r="U9" s="105">
        <v>61</v>
      </c>
      <c r="V9" s="142">
        <f t="shared" si="2"/>
        <v>1.0166666666666699</v>
      </c>
      <c r="W9" s="64">
        <f t="shared" ref="W9:W15" si="5">S9*4+T9*8</f>
        <v>264</v>
      </c>
      <c r="X9" s="64"/>
    </row>
    <row r="10" spans="1:24">
      <c r="A10" s="25">
        <v>518</v>
      </c>
      <c r="B10" s="26" t="s">
        <v>292</v>
      </c>
      <c r="C10" s="27" t="s">
        <v>285</v>
      </c>
      <c r="D10" s="119">
        <v>2</v>
      </c>
      <c r="E10" s="120">
        <v>3</v>
      </c>
      <c r="F10" s="121">
        <v>0</v>
      </c>
      <c r="G10" s="124">
        <f t="shared" si="0"/>
        <v>0</v>
      </c>
      <c r="H10" s="123">
        <v>0</v>
      </c>
      <c r="I10" s="128">
        <v>10</v>
      </c>
      <c r="J10" s="105">
        <v>6</v>
      </c>
      <c r="K10" s="28">
        <v>8</v>
      </c>
      <c r="L10" s="64">
        <v>0</v>
      </c>
      <c r="M10" s="64">
        <v>0</v>
      </c>
      <c r="N10" s="92">
        <f t="shared" si="1"/>
        <v>0</v>
      </c>
      <c r="O10" s="64">
        <f t="shared" si="4"/>
        <v>0</v>
      </c>
      <c r="P10" s="64">
        <v>36</v>
      </c>
      <c r="Q10" s="105">
        <v>30</v>
      </c>
      <c r="R10" s="105">
        <v>36</v>
      </c>
      <c r="S10" s="105">
        <v>12</v>
      </c>
      <c r="T10" s="105">
        <v>3</v>
      </c>
      <c r="U10" s="105">
        <v>15</v>
      </c>
      <c r="V10" s="142">
        <f t="shared" si="2"/>
        <v>0.5</v>
      </c>
      <c r="W10" s="64">
        <f>S10*3+T10*6</f>
        <v>54</v>
      </c>
      <c r="X10" s="64">
        <f>(Q10-U10)*2.5</f>
        <v>37.5</v>
      </c>
    </row>
    <row r="11" spans="1:24">
      <c r="A11" s="25">
        <v>581</v>
      </c>
      <c r="B11" s="26" t="s">
        <v>293</v>
      </c>
      <c r="C11" s="27" t="s">
        <v>285</v>
      </c>
      <c r="D11" s="119">
        <v>3</v>
      </c>
      <c r="E11" s="120">
        <v>5</v>
      </c>
      <c r="F11" s="121">
        <v>9</v>
      </c>
      <c r="G11" s="124">
        <f t="shared" si="0"/>
        <v>3</v>
      </c>
      <c r="H11" s="123">
        <v>225</v>
      </c>
      <c r="I11" s="128"/>
      <c r="J11" s="28">
        <v>9</v>
      </c>
      <c r="K11" s="28">
        <v>14</v>
      </c>
      <c r="L11" s="64">
        <v>6</v>
      </c>
      <c r="M11" s="64">
        <v>840</v>
      </c>
      <c r="N11" s="92">
        <f t="shared" si="1"/>
        <v>0.66666666666666696</v>
      </c>
      <c r="O11" s="64">
        <f t="shared" si="4"/>
        <v>84</v>
      </c>
      <c r="P11" s="64"/>
      <c r="Q11" s="105">
        <v>50</v>
      </c>
      <c r="R11" s="105">
        <v>60</v>
      </c>
      <c r="S11" s="105">
        <v>68</v>
      </c>
      <c r="T11" s="105">
        <v>7</v>
      </c>
      <c r="U11" s="105">
        <v>75</v>
      </c>
      <c r="V11" s="142">
        <f t="shared" si="2"/>
        <v>1.5</v>
      </c>
      <c r="W11" s="64">
        <f t="shared" si="5"/>
        <v>328</v>
      </c>
      <c r="X11" s="64"/>
    </row>
    <row r="12" spans="1:24">
      <c r="A12" s="25">
        <v>585</v>
      </c>
      <c r="B12" s="26" t="s">
        <v>294</v>
      </c>
      <c r="C12" s="27" t="s">
        <v>285</v>
      </c>
      <c r="D12" s="119">
        <v>5</v>
      </c>
      <c r="E12" s="120">
        <v>8</v>
      </c>
      <c r="F12" s="121">
        <v>8</v>
      </c>
      <c r="G12" s="124">
        <f t="shared" si="0"/>
        <v>1.6</v>
      </c>
      <c r="H12" s="123">
        <v>200</v>
      </c>
      <c r="I12" s="128"/>
      <c r="J12" s="28">
        <v>15</v>
      </c>
      <c r="K12" s="28">
        <v>23</v>
      </c>
      <c r="L12" s="64">
        <v>20</v>
      </c>
      <c r="M12" s="64">
        <v>2521.04</v>
      </c>
      <c r="N12" s="92">
        <f t="shared" si="1"/>
        <v>1.3333333333333299</v>
      </c>
      <c r="O12" s="64">
        <f t="shared" si="4"/>
        <v>252.10400000000001</v>
      </c>
      <c r="P12" s="64"/>
      <c r="Q12" s="105">
        <v>86</v>
      </c>
      <c r="R12" s="105">
        <v>103</v>
      </c>
      <c r="S12" s="105">
        <v>78</v>
      </c>
      <c r="T12" s="105">
        <v>13</v>
      </c>
      <c r="U12" s="105">
        <v>91</v>
      </c>
      <c r="V12" s="142">
        <f t="shared" si="2"/>
        <v>1.0581395348837199</v>
      </c>
      <c r="W12" s="64">
        <f t="shared" si="5"/>
        <v>416</v>
      </c>
      <c r="X12" s="64"/>
    </row>
    <row r="13" spans="1:24">
      <c r="A13" s="25">
        <v>597</v>
      </c>
      <c r="B13" s="26" t="s">
        <v>295</v>
      </c>
      <c r="C13" s="27" t="s">
        <v>285</v>
      </c>
      <c r="D13" s="119">
        <v>1</v>
      </c>
      <c r="E13" s="120">
        <v>2</v>
      </c>
      <c r="F13" s="121">
        <v>1</v>
      </c>
      <c r="G13" s="124">
        <f t="shared" si="0"/>
        <v>1</v>
      </c>
      <c r="H13" s="123">
        <v>15</v>
      </c>
      <c r="I13" s="128"/>
      <c r="J13" s="105">
        <v>4</v>
      </c>
      <c r="K13" s="28">
        <v>5</v>
      </c>
      <c r="L13" s="64">
        <v>0</v>
      </c>
      <c r="M13" s="64">
        <v>0</v>
      </c>
      <c r="N13" s="92">
        <f t="shared" si="1"/>
        <v>0</v>
      </c>
      <c r="O13" s="64">
        <f t="shared" si="4"/>
        <v>0</v>
      </c>
      <c r="P13" s="64">
        <v>24</v>
      </c>
      <c r="Q13" s="105">
        <v>19</v>
      </c>
      <c r="R13" s="105">
        <v>23</v>
      </c>
      <c r="S13" s="105">
        <v>21</v>
      </c>
      <c r="T13" s="105">
        <v>0</v>
      </c>
      <c r="U13" s="105">
        <v>21</v>
      </c>
      <c r="V13" s="142">
        <f t="shared" si="2"/>
        <v>1.1052631578947401</v>
      </c>
      <c r="W13" s="64">
        <f t="shared" si="5"/>
        <v>84</v>
      </c>
      <c r="X13" s="64"/>
    </row>
    <row r="14" spans="1:24">
      <c r="A14" s="25">
        <v>709</v>
      </c>
      <c r="B14" s="26" t="s">
        <v>296</v>
      </c>
      <c r="C14" s="27" t="s">
        <v>285</v>
      </c>
      <c r="D14" s="119">
        <v>2</v>
      </c>
      <c r="E14" s="120">
        <v>4</v>
      </c>
      <c r="F14" s="121">
        <v>1</v>
      </c>
      <c r="G14" s="124">
        <f t="shared" si="0"/>
        <v>0.5</v>
      </c>
      <c r="H14" s="123">
        <v>15</v>
      </c>
      <c r="I14" s="128">
        <v>5</v>
      </c>
      <c r="J14" s="105">
        <v>7</v>
      </c>
      <c r="K14" s="28">
        <v>11</v>
      </c>
      <c r="L14" s="64">
        <v>1</v>
      </c>
      <c r="M14" s="64">
        <v>125</v>
      </c>
      <c r="N14" s="92">
        <f t="shared" si="1"/>
        <v>0.14285714285714299</v>
      </c>
      <c r="O14" s="64">
        <f t="shared" si="4"/>
        <v>12.5</v>
      </c>
      <c r="P14" s="64">
        <v>36</v>
      </c>
      <c r="Q14" s="105">
        <v>39</v>
      </c>
      <c r="R14" s="105">
        <v>47</v>
      </c>
      <c r="S14" s="105">
        <v>36</v>
      </c>
      <c r="T14" s="105">
        <v>5</v>
      </c>
      <c r="U14" s="105">
        <v>41</v>
      </c>
      <c r="V14" s="142">
        <f t="shared" si="2"/>
        <v>1.05128205128205</v>
      </c>
      <c r="W14" s="64">
        <f t="shared" si="5"/>
        <v>184</v>
      </c>
      <c r="X14" s="64"/>
    </row>
    <row r="15" spans="1:24">
      <c r="A15" s="25">
        <v>726</v>
      </c>
      <c r="B15" s="26" t="s">
        <v>297</v>
      </c>
      <c r="C15" s="27" t="s">
        <v>285</v>
      </c>
      <c r="D15" s="119">
        <v>4</v>
      </c>
      <c r="E15" s="120">
        <v>6</v>
      </c>
      <c r="F15" s="121">
        <v>5</v>
      </c>
      <c r="G15" s="124">
        <f t="shared" si="0"/>
        <v>1.25</v>
      </c>
      <c r="H15" s="123">
        <v>75</v>
      </c>
      <c r="I15" s="128"/>
      <c r="J15" s="28">
        <v>13</v>
      </c>
      <c r="K15" s="28">
        <v>19</v>
      </c>
      <c r="L15" s="64">
        <v>13</v>
      </c>
      <c r="M15" s="64">
        <v>1775</v>
      </c>
      <c r="N15" s="92">
        <f t="shared" si="1"/>
        <v>1</v>
      </c>
      <c r="O15" s="64">
        <f t="shared" si="4"/>
        <v>177.5</v>
      </c>
      <c r="P15" s="64"/>
      <c r="Q15" s="105">
        <v>68</v>
      </c>
      <c r="R15" s="105">
        <v>82</v>
      </c>
      <c r="S15" s="105">
        <v>51.5</v>
      </c>
      <c r="T15" s="105">
        <v>18</v>
      </c>
      <c r="U15" s="105">
        <v>69.5</v>
      </c>
      <c r="V15" s="142">
        <f t="shared" si="2"/>
        <v>1.0220588235294099</v>
      </c>
      <c r="W15" s="64">
        <f t="shared" si="5"/>
        <v>350</v>
      </c>
      <c r="X15" s="64"/>
    </row>
    <row r="16" spans="1:24">
      <c r="A16" s="25">
        <v>727</v>
      </c>
      <c r="B16" s="26" t="s">
        <v>298</v>
      </c>
      <c r="C16" s="27" t="s">
        <v>285</v>
      </c>
      <c r="D16" s="119">
        <v>2</v>
      </c>
      <c r="E16" s="120">
        <v>3</v>
      </c>
      <c r="F16" s="121">
        <v>2</v>
      </c>
      <c r="G16" s="124">
        <f t="shared" si="0"/>
        <v>1</v>
      </c>
      <c r="H16" s="123">
        <v>30</v>
      </c>
      <c r="I16" s="128"/>
      <c r="J16" s="28">
        <v>5</v>
      </c>
      <c r="K16" s="28">
        <v>8</v>
      </c>
      <c r="L16" s="64">
        <v>5</v>
      </c>
      <c r="M16" s="64">
        <v>685</v>
      </c>
      <c r="N16" s="92">
        <f t="shared" si="1"/>
        <v>1</v>
      </c>
      <c r="O16" s="64">
        <f t="shared" si="4"/>
        <v>68.5</v>
      </c>
      <c r="P16" s="64"/>
      <c r="Q16" s="105">
        <v>28</v>
      </c>
      <c r="R16" s="105">
        <v>34</v>
      </c>
      <c r="S16" s="105">
        <v>2</v>
      </c>
      <c r="T16" s="105">
        <v>3</v>
      </c>
      <c r="U16" s="105">
        <v>5</v>
      </c>
      <c r="V16" s="142">
        <f t="shared" si="2"/>
        <v>0.17857142857142899</v>
      </c>
      <c r="W16" s="64">
        <f>S16*3+T16*6</f>
        <v>24</v>
      </c>
      <c r="X16" s="64">
        <f>(Q16-U16)*2.5</f>
        <v>57.5</v>
      </c>
    </row>
    <row r="17" spans="1:24">
      <c r="A17" s="25">
        <v>730</v>
      </c>
      <c r="B17" s="26" t="s">
        <v>299</v>
      </c>
      <c r="C17" s="27" t="s">
        <v>285</v>
      </c>
      <c r="D17" s="119">
        <v>4</v>
      </c>
      <c r="E17" s="120">
        <v>6</v>
      </c>
      <c r="F17" s="121">
        <v>8</v>
      </c>
      <c r="G17" s="124">
        <f t="shared" si="0"/>
        <v>2</v>
      </c>
      <c r="H17" s="123">
        <v>200</v>
      </c>
      <c r="I17" s="128"/>
      <c r="J17" s="28">
        <v>12</v>
      </c>
      <c r="K17" s="28">
        <v>18</v>
      </c>
      <c r="L17" s="64">
        <v>10</v>
      </c>
      <c r="M17" s="64">
        <v>1310</v>
      </c>
      <c r="N17" s="92">
        <f t="shared" si="1"/>
        <v>0.83333333333333304</v>
      </c>
      <c r="O17" s="64">
        <f t="shared" si="4"/>
        <v>131</v>
      </c>
      <c r="P17" s="64"/>
      <c r="Q17" s="105">
        <v>63</v>
      </c>
      <c r="R17" s="105">
        <v>76</v>
      </c>
      <c r="S17" s="105">
        <v>96</v>
      </c>
      <c r="T17" s="105">
        <v>17</v>
      </c>
      <c r="U17" s="105">
        <v>113</v>
      </c>
      <c r="V17" s="142">
        <f t="shared" si="2"/>
        <v>1.7936507936507899</v>
      </c>
      <c r="W17" s="64">
        <f>S17*4+T17*8</f>
        <v>520</v>
      </c>
      <c r="X17" s="64"/>
    </row>
    <row r="18" spans="1:24">
      <c r="A18" s="25">
        <v>731</v>
      </c>
      <c r="B18" s="26" t="s">
        <v>300</v>
      </c>
      <c r="C18" s="27" t="s">
        <v>285</v>
      </c>
      <c r="D18" s="119">
        <v>2</v>
      </c>
      <c r="E18" s="120">
        <v>3</v>
      </c>
      <c r="F18" s="121">
        <v>2</v>
      </c>
      <c r="G18" s="124">
        <f t="shared" si="0"/>
        <v>1</v>
      </c>
      <c r="H18" s="123">
        <v>30</v>
      </c>
      <c r="I18" s="128"/>
      <c r="J18" s="28">
        <v>6</v>
      </c>
      <c r="K18" s="28">
        <v>9</v>
      </c>
      <c r="L18" s="64">
        <v>8</v>
      </c>
      <c r="M18" s="64">
        <v>940</v>
      </c>
      <c r="N18" s="92">
        <f t="shared" si="1"/>
        <v>1.3333333333333299</v>
      </c>
      <c r="O18" s="64">
        <f t="shared" si="4"/>
        <v>94</v>
      </c>
      <c r="P18" s="64"/>
      <c r="Q18" s="105">
        <v>31</v>
      </c>
      <c r="R18" s="105">
        <v>37</v>
      </c>
      <c r="S18" s="105">
        <v>17</v>
      </c>
      <c r="T18" s="105">
        <v>3</v>
      </c>
      <c r="U18" s="105">
        <v>20</v>
      </c>
      <c r="V18" s="142">
        <f t="shared" si="2"/>
        <v>0.64516129032258096</v>
      </c>
      <c r="W18" s="64">
        <f>S18*3+T18*6</f>
        <v>69</v>
      </c>
      <c r="X18" s="64">
        <f>(Q18-U18)*2.5</f>
        <v>27.5</v>
      </c>
    </row>
    <row r="19" spans="1:24">
      <c r="A19" s="25">
        <v>741</v>
      </c>
      <c r="B19" s="26" t="s">
        <v>301</v>
      </c>
      <c r="C19" s="27" t="s">
        <v>285</v>
      </c>
      <c r="D19" s="119">
        <v>1</v>
      </c>
      <c r="E19" s="120">
        <v>2</v>
      </c>
      <c r="F19" s="121">
        <v>1</v>
      </c>
      <c r="G19" s="124">
        <f t="shared" si="0"/>
        <v>1</v>
      </c>
      <c r="H19" s="123">
        <v>15</v>
      </c>
      <c r="I19" s="128"/>
      <c r="J19" s="105">
        <v>5</v>
      </c>
      <c r="K19" s="28">
        <v>7</v>
      </c>
      <c r="L19" s="64">
        <v>2</v>
      </c>
      <c r="M19" s="64">
        <v>220</v>
      </c>
      <c r="N19" s="92">
        <f t="shared" si="1"/>
        <v>0.4</v>
      </c>
      <c r="O19" s="64">
        <f t="shared" si="4"/>
        <v>22</v>
      </c>
      <c r="P19" s="64">
        <v>18</v>
      </c>
      <c r="Q19" s="105">
        <v>26</v>
      </c>
      <c r="R19" s="105">
        <v>31</v>
      </c>
      <c r="S19" s="105">
        <v>22</v>
      </c>
      <c r="T19" s="105">
        <v>2</v>
      </c>
      <c r="U19" s="105">
        <v>24</v>
      </c>
      <c r="V19" s="142">
        <f t="shared" si="2"/>
        <v>0.92307692307692302</v>
      </c>
      <c r="W19" s="64">
        <f>S19*3+T19*6</f>
        <v>78</v>
      </c>
      <c r="X19" s="64"/>
    </row>
    <row r="20" spans="1:24">
      <c r="A20" s="33">
        <v>742</v>
      </c>
      <c r="B20" s="27" t="s">
        <v>302</v>
      </c>
      <c r="C20" s="27" t="s">
        <v>285</v>
      </c>
      <c r="D20" s="119"/>
      <c r="E20" s="120"/>
      <c r="F20" s="121"/>
      <c r="G20" s="124"/>
      <c r="H20" s="123"/>
      <c r="I20" s="132"/>
      <c r="J20" s="105"/>
      <c r="K20" s="28"/>
      <c r="L20" s="64"/>
      <c r="M20" s="64"/>
      <c r="N20" s="92"/>
      <c r="O20" s="64"/>
      <c r="P20" s="64"/>
      <c r="Q20" s="105">
        <v>0</v>
      </c>
      <c r="R20" s="105">
        <v>0</v>
      </c>
      <c r="S20" s="105"/>
      <c r="T20" s="105"/>
      <c r="U20" s="105"/>
      <c r="V20" s="142"/>
      <c r="W20" s="64"/>
      <c r="X20" s="64"/>
    </row>
    <row r="21" spans="1:24" s="5" customFormat="1">
      <c r="A21" s="34" t="s">
        <v>303</v>
      </c>
      <c r="B21" s="35"/>
      <c r="C21" s="36" t="s">
        <v>285</v>
      </c>
      <c r="D21" s="125">
        <f>SUM(D3:D20)</f>
        <v>51</v>
      </c>
      <c r="E21" s="125">
        <f>SUM(E3:E20)</f>
        <v>83</v>
      </c>
      <c r="F21" s="125">
        <f>SUM(F3:F20)</f>
        <v>59</v>
      </c>
      <c r="G21" s="126">
        <f t="shared" ref="G21:G70" si="6">F21/D21</f>
        <v>1.15686274509804</v>
      </c>
      <c r="H21" s="125">
        <f t="shared" ref="H21:M21" si="7">SUM(H3:H20)</f>
        <v>1255</v>
      </c>
      <c r="I21" s="133">
        <f t="shared" si="7"/>
        <v>50</v>
      </c>
      <c r="J21" s="45">
        <f t="shared" si="7"/>
        <v>168</v>
      </c>
      <c r="K21" s="45">
        <f t="shared" si="7"/>
        <v>250</v>
      </c>
      <c r="L21" s="45">
        <f t="shared" si="7"/>
        <v>132</v>
      </c>
      <c r="M21" s="45">
        <f t="shared" si="7"/>
        <v>16590.48</v>
      </c>
      <c r="N21" s="93">
        <f t="shared" ref="N21:N71" si="8">L21/J21</f>
        <v>0.78571428571428603</v>
      </c>
      <c r="O21" s="45">
        <f t="shared" ref="O21:U21" si="9">SUM(O3:O20)</f>
        <v>1720.7411999999999</v>
      </c>
      <c r="P21" s="45">
        <f t="shared" si="9"/>
        <v>234</v>
      </c>
      <c r="Q21" s="45">
        <f t="shared" si="9"/>
        <v>901</v>
      </c>
      <c r="R21" s="45">
        <f t="shared" si="9"/>
        <v>1083</v>
      </c>
      <c r="S21" s="45">
        <f t="shared" si="9"/>
        <v>783.5</v>
      </c>
      <c r="T21" s="45">
        <f t="shared" si="9"/>
        <v>127</v>
      </c>
      <c r="U21" s="45">
        <f t="shared" si="9"/>
        <v>910.5</v>
      </c>
      <c r="V21" s="143">
        <f t="shared" si="2"/>
        <v>1.0105438401775799</v>
      </c>
      <c r="W21" s="45">
        <f>SUM(W3:W20)</f>
        <v>3998</v>
      </c>
      <c r="X21" s="45">
        <f>SUM(X3:X20)</f>
        <v>350</v>
      </c>
    </row>
    <row r="22" spans="1:24">
      <c r="A22" s="40">
        <v>329</v>
      </c>
      <c r="B22" s="26" t="s">
        <v>304</v>
      </c>
      <c r="C22" s="26" t="s">
        <v>305</v>
      </c>
      <c r="D22" s="127">
        <v>5</v>
      </c>
      <c r="E22" s="123">
        <v>6</v>
      </c>
      <c r="F22" s="121">
        <v>3</v>
      </c>
      <c r="G22" s="124">
        <f t="shared" si="6"/>
        <v>0.6</v>
      </c>
      <c r="H22" s="128">
        <v>45</v>
      </c>
      <c r="I22" s="134">
        <v>10</v>
      </c>
      <c r="J22" s="53">
        <v>9</v>
      </c>
      <c r="K22" s="53">
        <v>14</v>
      </c>
      <c r="L22" s="64">
        <v>5</v>
      </c>
      <c r="M22" s="64">
        <v>595</v>
      </c>
      <c r="N22" s="92">
        <f t="shared" si="8"/>
        <v>0.55555555555555602</v>
      </c>
      <c r="O22" s="64">
        <f t="shared" ref="O22:O32" si="10">M22*0.1</f>
        <v>59.5</v>
      </c>
      <c r="P22" s="64">
        <v>24</v>
      </c>
      <c r="Q22" s="40">
        <v>71</v>
      </c>
      <c r="R22" s="40">
        <v>86</v>
      </c>
      <c r="S22" s="105">
        <v>78</v>
      </c>
      <c r="T22" s="105">
        <v>24</v>
      </c>
      <c r="U22" s="105">
        <v>102</v>
      </c>
      <c r="V22" s="142">
        <f t="shared" si="2"/>
        <v>1.4366197183098599</v>
      </c>
      <c r="W22" s="64">
        <f>S22*4+T22*8</f>
        <v>504</v>
      </c>
      <c r="X22" s="64"/>
    </row>
    <row r="23" spans="1:24">
      <c r="A23" s="40">
        <v>337</v>
      </c>
      <c r="B23" s="26" t="s">
        <v>306</v>
      </c>
      <c r="C23" s="26" t="s">
        <v>305</v>
      </c>
      <c r="D23" s="127">
        <v>10</v>
      </c>
      <c r="E23" s="123">
        <v>16</v>
      </c>
      <c r="F23" s="121">
        <v>3</v>
      </c>
      <c r="G23" s="124">
        <f t="shared" si="6"/>
        <v>0.3</v>
      </c>
      <c r="H23" s="123">
        <v>45</v>
      </c>
      <c r="I23" s="135">
        <v>35</v>
      </c>
      <c r="J23" s="53">
        <v>38</v>
      </c>
      <c r="K23" s="53">
        <v>52</v>
      </c>
      <c r="L23" s="64">
        <v>33</v>
      </c>
      <c r="M23" s="64">
        <v>4318</v>
      </c>
      <c r="N23" s="92">
        <f t="shared" si="8"/>
        <v>0.86842105263157898</v>
      </c>
      <c r="O23" s="64">
        <f t="shared" si="10"/>
        <v>431.8</v>
      </c>
      <c r="P23" s="64"/>
      <c r="Q23" s="40">
        <v>109</v>
      </c>
      <c r="R23" s="40">
        <v>125</v>
      </c>
      <c r="S23" s="105">
        <v>75</v>
      </c>
      <c r="T23" s="105">
        <v>36</v>
      </c>
      <c r="U23" s="105">
        <v>111</v>
      </c>
      <c r="V23" s="142">
        <f t="shared" si="2"/>
        <v>1.01834862385321</v>
      </c>
      <c r="W23" s="64">
        <f>S23*4+T23*8</f>
        <v>588</v>
      </c>
      <c r="X23" s="64"/>
    </row>
    <row r="24" spans="1:24">
      <c r="A24" s="40">
        <v>343</v>
      </c>
      <c r="B24" s="26" t="s">
        <v>307</v>
      </c>
      <c r="C24" s="26" t="s">
        <v>305</v>
      </c>
      <c r="D24" s="127">
        <v>10</v>
      </c>
      <c r="E24" s="123">
        <v>16</v>
      </c>
      <c r="F24" s="121">
        <v>12</v>
      </c>
      <c r="G24" s="124">
        <f t="shared" si="6"/>
        <v>1.2</v>
      </c>
      <c r="H24" s="123">
        <v>180</v>
      </c>
      <c r="I24" s="128"/>
      <c r="J24" s="53">
        <v>38</v>
      </c>
      <c r="K24" s="53">
        <v>52</v>
      </c>
      <c r="L24" s="64">
        <v>15</v>
      </c>
      <c r="M24" s="64">
        <v>1777.09</v>
      </c>
      <c r="N24" s="92">
        <f t="shared" si="8"/>
        <v>0.394736842105263</v>
      </c>
      <c r="O24" s="64">
        <f t="shared" si="10"/>
        <v>177.709</v>
      </c>
      <c r="P24" s="64">
        <v>138</v>
      </c>
      <c r="Q24" s="40">
        <v>109</v>
      </c>
      <c r="R24" s="40">
        <v>125</v>
      </c>
      <c r="S24" s="105">
        <v>148</v>
      </c>
      <c r="T24" s="105">
        <v>31</v>
      </c>
      <c r="U24" s="105">
        <v>179</v>
      </c>
      <c r="V24" s="142">
        <f t="shared" si="2"/>
        <v>1.6422018348623899</v>
      </c>
      <c r="W24" s="64">
        <f>S24*4+T24*8</f>
        <v>840</v>
      </c>
      <c r="X24" s="64"/>
    </row>
    <row r="25" spans="1:24">
      <c r="A25" s="40">
        <v>357</v>
      </c>
      <c r="B25" s="26" t="s">
        <v>308</v>
      </c>
      <c r="C25" s="26" t="s">
        <v>305</v>
      </c>
      <c r="D25" s="127">
        <v>2</v>
      </c>
      <c r="E25" s="123">
        <v>3</v>
      </c>
      <c r="F25" s="121">
        <v>0</v>
      </c>
      <c r="G25" s="124">
        <f t="shared" si="6"/>
        <v>0</v>
      </c>
      <c r="H25" s="123">
        <v>0</v>
      </c>
      <c r="I25" s="128">
        <v>10</v>
      </c>
      <c r="J25" s="53">
        <v>6</v>
      </c>
      <c r="K25" s="53">
        <v>12</v>
      </c>
      <c r="L25" s="64">
        <v>4</v>
      </c>
      <c r="M25" s="64">
        <v>560</v>
      </c>
      <c r="N25" s="92">
        <f t="shared" si="8"/>
        <v>0.66666666666666696</v>
      </c>
      <c r="O25" s="64">
        <f t="shared" si="10"/>
        <v>56</v>
      </c>
      <c r="P25" s="64"/>
      <c r="Q25" s="40">
        <v>60</v>
      </c>
      <c r="R25" s="40">
        <v>75</v>
      </c>
      <c r="S25" s="105">
        <v>21</v>
      </c>
      <c r="T25" s="105">
        <v>6</v>
      </c>
      <c r="U25" s="105">
        <v>27</v>
      </c>
      <c r="V25" s="142">
        <f t="shared" si="2"/>
        <v>0.45</v>
      </c>
      <c r="W25" s="64">
        <f t="shared" ref="W25:W35" si="11">S25*3+T25*6</f>
        <v>99</v>
      </c>
      <c r="X25" s="64">
        <f>(Q25-U25)*2.5</f>
        <v>82.5</v>
      </c>
    </row>
    <row r="26" spans="1:24">
      <c r="A26" s="40">
        <v>359</v>
      </c>
      <c r="B26" s="26" t="s">
        <v>309</v>
      </c>
      <c r="C26" s="26" t="s">
        <v>305</v>
      </c>
      <c r="D26" s="127">
        <v>3</v>
      </c>
      <c r="E26" s="123">
        <v>4</v>
      </c>
      <c r="F26" s="121">
        <v>0</v>
      </c>
      <c r="G26" s="124">
        <f t="shared" si="6"/>
        <v>0</v>
      </c>
      <c r="H26" s="123">
        <v>0</v>
      </c>
      <c r="I26" s="128">
        <v>15</v>
      </c>
      <c r="J26" s="53">
        <v>6</v>
      </c>
      <c r="K26" s="53">
        <v>12</v>
      </c>
      <c r="L26" s="64">
        <v>2</v>
      </c>
      <c r="M26" s="64">
        <v>280</v>
      </c>
      <c r="N26" s="92">
        <f t="shared" si="8"/>
        <v>0.33333333333333298</v>
      </c>
      <c r="O26" s="64">
        <f t="shared" si="10"/>
        <v>28</v>
      </c>
      <c r="P26" s="64">
        <v>24</v>
      </c>
      <c r="Q26" s="40">
        <v>70</v>
      </c>
      <c r="R26" s="40">
        <v>88</v>
      </c>
      <c r="S26" s="105">
        <v>28</v>
      </c>
      <c r="T26" s="105">
        <v>15</v>
      </c>
      <c r="U26" s="105">
        <v>43</v>
      </c>
      <c r="V26" s="142">
        <f t="shared" si="2"/>
        <v>0.61428571428571399</v>
      </c>
      <c r="W26" s="64">
        <f t="shared" si="11"/>
        <v>174</v>
      </c>
      <c r="X26" s="64">
        <f>(Q26-U26)*2.5</f>
        <v>67.5</v>
      </c>
    </row>
    <row r="27" spans="1:24">
      <c r="A27" s="43">
        <v>361</v>
      </c>
      <c r="B27" s="44" t="s">
        <v>310</v>
      </c>
      <c r="C27" s="44" t="s">
        <v>305</v>
      </c>
      <c r="D27" s="127">
        <v>1</v>
      </c>
      <c r="E27" s="123">
        <v>2</v>
      </c>
      <c r="F27" s="121">
        <v>2</v>
      </c>
      <c r="G27" s="124">
        <f t="shared" si="6"/>
        <v>2</v>
      </c>
      <c r="H27" s="123">
        <v>50</v>
      </c>
      <c r="I27" s="128"/>
      <c r="J27" s="53">
        <v>2</v>
      </c>
      <c r="K27" s="53">
        <v>5</v>
      </c>
      <c r="L27" s="64">
        <v>4</v>
      </c>
      <c r="M27" s="64">
        <v>513.20000000000005</v>
      </c>
      <c r="N27" s="92">
        <f t="shared" si="8"/>
        <v>2</v>
      </c>
      <c r="O27" s="64">
        <f t="shared" si="10"/>
        <v>51.32</v>
      </c>
      <c r="P27" s="64"/>
      <c r="Q27" s="40">
        <v>45</v>
      </c>
      <c r="R27" s="40">
        <v>60</v>
      </c>
      <c r="S27" s="105">
        <v>15</v>
      </c>
      <c r="T27" s="105">
        <v>3</v>
      </c>
      <c r="U27" s="105">
        <v>18</v>
      </c>
      <c r="V27" s="142">
        <f t="shared" si="2"/>
        <v>0.4</v>
      </c>
      <c r="W27" s="64">
        <f t="shared" si="11"/>
        <v>63</v>
      </c>
      <c r="X27" s="64">
        <f>(Q27-U27)*2.5</f>
        <v>67.5</v>
      </c>
    </row>
    <row r="28" spans="1:24">
      <c r="A28" s="40">
        <v>365</v>
      </c>
      <c r="B28" s="26" t="s">
        <v>311</v>
      </c>
      <c r="C28" s="26" t="s">
        <v>305</v>
      </c>
      <c r="D28" s="127">
        <v>7</v>
      </c>
      <c r="E28" s="123">
        <v>14</v>
      </c>
      <c r="F28" s="121">
        <v>11</v>
      </c>
      <c r="G28" s="124">
        <f t="shared" si="6"/>
        <v>1.5714285714285701</v>
      </c>
      <c r="H28" s="123">
        <v>165</v>
      </c>
      <c r="I28" s="128"/>
      <c r="J28" s="53">
        <v>35</v>
      </c>
      <c r="K28" s="53">
        <v>46</v>
      </c>
      <c r="L28" s="64">
        <v>16</v>
      </c>
      <c r="M28" s="64">
        <v>1970</v>
      </c>
      <c r="N28" s="92">
        <f t="shared" si="8"/>
        <v>0.45714285714285702</v>
      </c>
      <c r="O28" s="64">
        <f t="shared" si="10"/>
        <v>197</v>
      </c>
      <c r="P28" s="64">
        <v>114</v>
      </c>
      <c r="Q28" s="40">
        <v>109</v>
      </c>
      <c r="R28" s="40">
        <v>125</v>
      </c>
      <c r="S28" s="105">
        <v>67</v>
      </c>
      <c r="T28" s="105">
        <v>13</v>
      </c>
      <c r="U28" s="105">
        <v>80</v>
      </c>
      <c r="V28" s="142">
        <f t="shared" si="2"/>
        <v>0.73394495412843996</v>
      </c>
      <c r="W28" s="64">
        <f t="shared" si="11"/>
        <v>279</v>
      </c>
      <c r="X28" s="64"/>
    </row>
    <row r="29" spans="1:24">
      <c r="A29" s="40">
        <v>379</v>
      </c>
      <c r="B29" s="26" t="s">
        <v>312</v>
      </c>
      <c r="C29" s="26" t="s">
        <v>305</v>
      </c>
      <c r="D29" s="127">
        <v>2</v>
      </c>
      <c r="E29" s="123">
        <v>3</v>
      </c>
      <c r="F29" s="121">
        <v>5</v>
      </c>
      <c r="G29" s="124">
        <f t="shared" si="6"/>
        <v>2.5</v>
      </c>
      <c r="H29" s="123">
        <v>125</v>
      </c>
      <c r="I29" s="128"/>
      <c r="J29" s="53">
        <v>6</v>
      </c>
      <c r="K29" s="53">
        <v>12</v>
      </c>
      <c r="L29" s="64">
        <v>5</v>
      </c>
      <c r="M29" s="64">
        <v>655</v>
      </c>
      <c r="N29" s="92">
        <f t="shared" si="8"/>
        <v>0.83333333333333304</v>
      </c>
      <c r="O29" s="64">
        <f t="shared" si="10"/>
        <v>65.5</v>
      </c>
      <c r="P29" s="64"/>
      <c r="Q29" s="40">
        <v>70</v>
      </c>
      <c r="R29" s="40">
        <v>86</v>
      </c>
      <c r="S29" s="105">
        <v>9</v>
      </c>
      <c r="T29" s="105">
        <v>16</v>
      </c>
      <c r="U29" s="105">
        <v>25</v>
      </c>
      <c r="V29" s="142">
        <f t="shared" si="2"/>
        <v>0.35714285714285698</v>
      </c>
      <c r="W29" s="64">
        <f t="shared" si="11"/>
        <v>123</v>
      </c>
      <c r="X29" s="64">
        <f>(Q29-U29)*2.5</f>
        <v>112.5</v>
      </c>
    </row>
    <row r="30" spans="1:24">
      <c r="A30" s="40">
        <v>513</v>
      </c>
      <c r="B30" s="26" t="s">
        <v>313</v>
      </c>
      <c r="C30" s="26" t="s">
        <v>305</v>
      </c>
      <c r="D30" s="127">
        <v>2</v>
      </c>
      <c r="E30" s="123">
        <v>3</v>
      </c>
      <c r="F30" s="121">
        <v>0</v>
      </c>
      <c r="G30" s="124">
        <f t="shared" si="6"/>
        <v>0</v>
      </c>
      <c r="H30" s="123">
        <v>0</v>
      </c>
      <c r="I30" s="128">
        <v>10</v>
      </c>
      <c r="J30" s="53">
        <v>6</v>
      </c>
      <c r="K30" s="53">
        <v>12</v>
      </c>
      <c r="L30" s="64">
        <v>5</v>
      </c>
      <c r="M30" s="64">
        <v>595</v>
      </c>
      <c r="N30" s="92">
        <f t="shared" si="8"/>
        <v>0.83333333333333304</v>
      </c>
      <c r="O30" s="64">
        <f t="shared" si="10"/>
        <v>59.5</v>
      </c>
      <c r="P30" s="64"/>
      <c r="Q30" s="40">
        <v>75</v>
      </c>
      <c r="R30" s="40">
        <v>90</v>
      </c>
      <c r="S30" s="105">
        <v>26</v>
      </c>
      <c r="T30" s="105">
        <v>22</v>
      </c>
      <c r="U30" s="105">
        <v>48</v>
      </c>
      <c r="V30" s="142">
        <f t="shared" si="2"/>
        <v>0.64</v>
      </c>
      <c r="W30" s="64">
        <f t="shared" si="11"/>
        <v>210</v>
      </c>
      <c r="X30" s="64">
        <f>(Q30-U30)*2.5</f>
        <v>67.5</v>
      </c>
    </row>
    <row r="31" spans="1:24">
      <c r="A31" s="40">
        <v>516</v>
      </c>
      <c r="B31" s="26" t="s">
        <v>314</v>
      </c>
      <c r="C31" s="26" t="s">
        <v>305</v>
      </c>
      <c r="D31" s="127">
        <v>2</v>
      </c>
      <c r="E31" s="123">
        <v>3</v>
      </c>
      <c r="F31" s="121">
        <v>5</v>
      </c>
      <c r="G31" s="124">
        <f t="shared" si="6"/>
        <v>2.5</v>
      </c>
      <c r="H31" s="123">
        <v>125</v>
      </c>
      <c r="I31" s="128"/>
      <c r="J31" s="53">
        <v>3</v>
      </c>
      <c r="K31" s="53">
        <v>5</v>
      </c>
      <c r="L31" s="64">
        <v>1</v>
      </c>
      <c r="M31" s="64">
        <v>155</v>
      </c>
      <c r="N31" s="92">
        <f t="shared" si="8"/>
        <v>0.33333333333333298</v>
      </c>
      <c r="O31" s="64">
        <f t="shared" si="10"/>
        <v>15.5</v>
      </c>
      <c r="P31" s="64">
        <v>12</v>
      </c>
      <c r="Q31" s="40">
        <v>60</v>
      </c>
      <c r="R31" s="40">
        <v>75</v>
      </c>
      <c r="S31" s="105">
        <v>32</v>
      </c>
      <c r="T31" s="105">
        <v>3</v>
      </c>
      <c r="U31" s="105">
        <v>35</v>
      </c>
      <c r="V31" s="142">
        <f t="shared" si="2"/>
        <v>0.58333333333333304</v>
      </c>
      <c r="W31" s="64">
        <f t="shared" si="11"/>
        <v>114</v>
      </c>
      <c r="X31" s="64">
        <f>(Q31-U31)*2.5</f>
        <v>62.5</v>
      </c>
    </row>
    <row r="32" spans="1:24">
      <c r="A32" s="40">
        <v>570</v>
      </c>
      <c r="B32" s="26" t="s">
        <v>315</v>
      </c>
      <c r="C32" s="26" t="s">
        <v>305</v>
      </c>
      <c r="D32" s="127">
        <v>4</v>
      </c>
      <c r="E32" s="123">
        <v>6</v>
      </c>
      <c r="F32" s="121">
        <v>2</v>
      </c>
      <c r="G32" s="124">
        <f t="shared" si="6"/>
        <v>0.5</v>
      </c>
      <c r="H32" s="123">
        <v>30</v>
      </c>
      <c r="I32" s="128">
        <v>10</v>
      </c>
      <c r="J32" s="53">
        <v>6</v>
      </c>
      <c r="K32" s="53">
        <v>12</v>
      </c>
      <c r="L32" s="64">
        <v>5</v>
      </c>
      <c r="M32" s="64">
        <v>625</v>
      </c>
      <c r="N32" s="92">
        <f t="shared" si="8"/>
        <v>0.83333333333333304</v>
      </c>
      <c r="O32" s="64">
        <f t="shared" si="10"/>
        <v>62.5</v>
      </c>
      <c r="P32" s="64"/>
      <c r="Q32" s="40">
        <v>75</v>
      </c>
      <c r="R32" s="40">
        <v>90</v>
      </c>
      <c r="S32" s="105">
        <v>33</v>
      </c>
      <c r="T32" s="105">
        <v>24</v>
      </c>
      <c r="U32" s="105">
        <v>57</v>
      </c>
      <c r="V32" s="142">
        <f t="shared" si="2"/>
        <v>0.76</v>
      </c>
      <c r="W32" s="64">
        <f t="shared" si="11"/>
        <v>243</v>
      </c>
      <c r="X32" s="64"/>
    </row>
    <row r="33" spans="1:24">
      <c r="A33" s="40">
        <v>577</v>
      </c>
      <c r="B33" s="26" t="s">
        <v>316</v>
      </c>
      <c r="C33" s="26" t="s">
        <v>305</v>
      </c>
      <c r="D33" s="127">
        <v>1</v>
      </c>
      <c r="E33" s="123">
        <v>2</v>
      </c>
      <c r="F33" s="121">
        <v>0</v>
      </c>
      <c r="G33" s="124">
        <f t="shared" si="6"/>
        <v>0</v>
      </c>
      <c r="H33" s="123">
        <v>0</v>
      </c>
      <c r="I33" s="128">
        <v>5</v>
      </c>
      <c r="J33" s="53">
        <v>2</v>
      </c>
      <c r="K33" s="53">
        <v>5</v>
      </c>
      <c r="L33" s="64">
        <v>5</v>
      </c>
      <c r="M33" s="64">
        <v>655</v>
      </c>
      <c r="N33" s="92">
        <f t="shared" si="8"/>
        <v>2.5</v>
      </c>
      <c r="O33" s="64">
        <f>M33*0.13</f>
        <v>85.15</v>
      </c>
      <c r="P33" s="64"/>
      <c r="Q33" s="40">
        <v>70</v>
      </c>
      <c r="R33" s="40">
        <v>86</v>
      </c>
      <c r="S33" s="105">
        <v>7</v>
      </c>
      <c r="T33" s="105">
        <v>0</v>
      </c>
      <c r="U33" s="105">
        <v>7</v>
      </c>
      <c r="V33" s="142">
        <f t="shared" si="2"/>
        <v>0.1</v>
      </c>
      <c r="W33" s="64">
        <f t="shared" si="11"/>
        <v>21</v>
      </c>
      <c r="X33" s="64">
        <f>(Q33-U33)*2.5</f>
        <v>157.5</v>
      </c>
    </row>
    <row r="34" spans="1:24">
      <c r="A34" s="40">
        <v>582</v>
      </c>
      <c r="B34" s="26" t="s">
        <v>317</v>
      </c>
      <c r="C34" s="26" t="s">
        <v>305</v>
      </c>
      <c r="D34" s="127">
        <v>7</v>
      </c>
      <c r="E34" s="123">
        <v>14</v>
      </c>
      <c r="F34" s="121">
        <v>0</v>
      </c>
      <c r="G34" s="124">
        <f t="shared" si="6"/>
        <v>0</v>
      </c>
      <c r="H34" s="123">
        <v>0</v>
      </c>
      <c r="I34" s="128">
        <v>35</v>
      </c>
      <c r="J34" s="53">
        <v>35</v>
      </c>
      <c r="K34" s="53">
        <v>46</v>
      </c>
      <c r="L34" s="64">
        <v>14</v>
      </c>
      <c r="M34" s="64">
        <v>1800</v>
      </c>
      <c r="N34" s="92">
        <f t="shared" si="8"/>
        <v>0.4</v>
      </c>
      <c r="O34" s="64">
        <f>M34*0.1</f>
        <v>180</v>
      </c>
      <c r="P34" s="64">
        <v>126</v>
      </c>
      <c r="Q34" s="40">
        <v>109</v>
      </c>
      <c r="R34" s="40">
        <v>125</v>
      </c>
      <c r="S34" s="105">
        <v>55</v>
      </c>
      <c r="T34" s="105">
        <v>20</v>
      </c>
      <c r="U34" s="105">
        <v>75</v>
      </c>
      <c r="V34" s="142">
        <f t="shared" si="2"/>
        <v>0.68807339449541305</v>
      </c>
      <c r="W34" s="64">
        <f t="shared" si="11"/>
        <v>285</v>
      </c>
      <c r="X34" s="64"/>
    </row>
    <row r="35" spans="1:24">
      <c r="A35" s="40">
        <v>714</v>
      </c>
      <c r="B35" s="26" t="s">
        <v>318</v>
      </c>
      <c r="C35" s="26" t="s">
        <v>305</v>
      </c>
      <c r="D35" s="127">
        <v>1</v>
      </c>
      <c r="E35" s="123">
        <v>2</v>
      </c>
      <c r="F35" s="121">
        <v>0</v>
      </c>
      <c r="G35" s="124">
        <f t="shared" si="6"/>
        <v>0</v>
      </c>
      <c r="H35" s="123">
        <v>0</v>
      </c>
      <c r="I35" s="128">
        <v>5</v>
      </c>
      <c r="J35" s="53">
        <v>3</v>
      </c>
      <c r="K35" s="53">
        <v>5</v>
      </c>
      <c r="L35" s="64">
        <v>1</v>
      </c>
      <c r="M35" s="64">
        <v>155</v>
      </c>
      <c r="N35" s="92">
        <f t="shared" si="8"/>
        <v>0.33333333333333298</v>
      </c>
      <c r="O35" s="64">
        <f>M35*0.1</f>
        <v>15.5</v>
      </c>
      <c r="P35" s="64">
        <v>12</v>
      </c>
      <c r="Q35" s="40">
        <v>45</v>
      </c>
      <c r="R35" s="40">
        <v>60</v>
      </c>
      <c r="S35" s="105">
        <v>8</v>
      </c>
      <c r="T35" s="105">
        <v>0</v>
      </c>
      <c r="U35" s="105">
        <v>8</v>
      </c>
      <c r="V35" s="142">
        <f t="shared" si="2"/>
        <v>0.17777777777777801</v>
      </c>
      <c r="W35" s="64">
        <f t="shared" si="11"/>
        <v>24</v>
      </c>
      <c r="X35" s="64">
        <f>(Q35-U35)*2.5</f>
        <v>92.5</v>
      </c>
    </row>
    <row r="36" spans="1:24">
      <c r="A36" s="40">
        <v>734</v>
      </c>
      <c r="B36" s="26" t="s">
        <v>319</v>
      </c>
      <c r="C36" s="26" t="s">
        <v>305</v>
      </c>
      <c r="D36" s="127">
        <v>3</v>
      </c>
      <c r="E36" s="123">
        <v>4</v>
      </c>
      <c r="F36" s="121">
        <v>0</v>
      </c>
      <c r="G36" s="124">
        <f t="shared" si="6"/>
        <v>0</v>
      </c>
      <c r="H36" s="123">
        <v>0</v>
      </c>
      <c r="I36" s="128">
        <v>15</v>
      </c>
      <c r="J36" s="53">
        <v>6</v>
      </c>
      <c r="K36" s="53">
        <v>12</v>
      </c>
      <c r="L36" s="64">
        <v>7</v>
      </c>
      <c r="M36" s="64">
        <v>965</v>
      </c>
      <c r="N36" s="92">
        <f t="shared" si="8"/>
        <v>1.1666666666666701</v>
      </c>
      <c r="O36" s="64">
        <f>M36*0.1</f>
        <v>96.5</v>
      </c>
      <c r="P36" s="64"/>
      <c r="Q36" s="40">
        <v>65</v>
      </c>
      <c r="R36" s="40">
        <v>70</v>
      </c>
      <c r="S36" s="105">
        <v>83</v>
      </c>
      <c r="T36" s="105">
        <v>7</v>
      </c>
      <c r="U36" s="105">
        <v>90</v>
      </c>
      <c r="V36" s="142">
        <f t="shared" si="2"/>
        <v>1.3846153846153799</v>
      </c>
      <c r="W36" s="64">
        <f>S36*4+T36*8</f>
        <v>388</v>
      </c>
      <c r="X36" s="64"/>
    </row>
    <row r="37" spans="1:24" s="5" customFormat="1">
      <c r="A37" s="34" t="s">
        <v>303</v>
      </c>
      <c r="B37" s="35"/>
      <c r="C37" s="35" t="s">
        <v>305</v>
      </c>
      <c r="D37" s="125">
        <f>SUM(D22:D36)</f>
        <v>60</v>
      </c>
      <c r="E37" s="125">
        <f>SUM(E22:E36)</f>
        <v>98</v>
      </c>
      <c r="F37" s="125">
        <f>SUM(F22:F36)</f>
        <v>43</v>
      </c>
      <c r="G37" s="126">
        <f t="shared" si="6"/>
        <v>0.71666666666666701</v>
      </c>
      <c r="H37" s="125">
        <f t="shared" ref="H37:M37" si="12">SUM(H22:H36)</f>
        <v>765</v>
      </c>
      <c r="I37" s="125">
        <f t="shared" si="12"/>
        <v>150</v>
      </c>
      <c r="J37" s="136">
        <f t="shared" si="12"/>
        <v>201</v>
      </c>
      <c r="K37" s="136">
        <f t="shared" si="12"/>
        <v>302</v>
      </c>
      <c r="L37" s="136">
        <f t="shared" si="12"/>
        <v>122</v>
      </c>
      <c r="M37" s="136">
        <f t="shared" si="12"/>
        <v>15618.29</v>
      </c>
      <c r="N37" s="93">
        <f t="shared" si="8"/>
        <v>0.60696517412935302</v>
      </c>
      <c r="O37" s="136">
        <f t="shared" ref="O37:U37" si="13">SUM(O22:O36)</f>
        <v>1581.479</v>
      </c>
      <c r="P37" s="136">
        <f t="shared" si="13"/>
        <v>450</v>
      </c>
      <c r="Q37" s="136">
        <f t="shared" si="13"/>
        <v>1142</v>
      </c>
      <c r="R37" s="136">
        <f t="shared" si="13"/>
        <v>1366</v>
      </c>
      <c r="S37" s="136">
        <f t="shared" si="13"/>
        <v>685</v>
      </c>
      <c r="T37" s="136">
        <f t="shared" si="13"/>
        <v>220</v>
      </c>
      <c r="U37" s="136">
        <f t="shared" si="13"/>
        <v>905</v>
      </c>
      <c r="V37" s="143">
        <f t="shared" si="2"/>
        <v>0.79246935201401003</v>
      </c>
      <c r="W37" s="136">
        <f>SUM(W22:W36)</f>
        <v>3955</v>
      </c>
      <c r="X37" s="136">
        <f>SUM(X22:X36)</f>
        <v>710</v>
      </c>
    </row>
    <row r="38" spans="1:24">
      <c r="A38" s="47">
        <v>385</v>
      </c>
      <c r="B38" s="19" t="s">
        <v>320</v>
      </c>
      <c r="C38" s="19" t="s">
        <v>321</v>
      </c>
      <c r="D38" s="119">
        <v>4</v>
      </c>
      <c r="E38" s="121">
        <v>7</v>
      </c>
      <c r="F38" s="121">
        <v>5</v>
      </c>
      <c r="G38" s="124">
        <f t="shared" si="6"/>
        <v>1.25</v>
      </c>
      <c r="H38" s="123">
        <v>75</v>
      </c>
      <c r="I38" s="128"/>
      <c r="J38" s="48">
        <v>13</v>
      </c>
      <c r="K38" s="48">
        <v>19</v>
      </c>
      <c r="L38" s="64">
        <v>11</v>
      </c>
      <c r="M38" s="64">
        <v>1525.8</v>
      </c>
      <c r="N38" s="92">
        <f t="shared" si="8"/>
        <v>0.84615384615384603</v>
      </c>
      <c r="O38" s="64">
        <f t="shared" ref="O38:O54" si="14">M38*0.1</f>
        <v>152.58000000000001</v>
      </c>
      <c r="P38" s="64"/>
      <c r="Q38" s="48">
        <v>77</v>
      </c>
      <c r="R38" s="48">
        <v>92</v>
      </c>
      <c r="S38" s="105">
        <v>79</v>
      </c>
      <c r="T38" s="105">
        <v>2</v>
      </c>
      <c r="U38" s="105">
        <v>81</v>
      </c>
      <c r="V38" s="142">
        <f t="shared" si="2"/>
        <v>1.05194805194805</v>
      </c>
      <c r="W38" s="64">
        <f>S38*4+T38*8</f>
        <v>332</v>
      </c>
      <c r="X38" s="64"/>
    </row>
    <row r="39" spans="1:24">
      <c r="A39" s="41">
        <v>377</v>
      </c>
      <c r="B39" s="27" t="s">
        <v>322</v>
      </c>
      <c r="C39" s="27" t="s">
        <v>321</v>
      </c>
      <c r="D39" s="119">
        <v>2</v>
      </c>
      <c r="E39" s="121">
        <v>4</v>
      </c>
      <c r="F39" s="121">
        <v>1</v>
      </c>
      <c r="G39" s="124">
        <f t="shared" si="6"/>
        <v>0.5</v>
      </c>
      <c r="H39" s="123">
        <v>15</v>
      </c>
      <c r="I39" s="128">
        <v>5</v>
      </c>
      <c r="J39" s="48">
        <v>7</v>
      </c>
      <c r="K39" s="48">
        <v>11</v>
      </c>
      <c r="L39" s="64">
        <v>4</v>
      </c>
      <c r="M39" s="64">
        <v>448.5</v>
      </c>
      <c r="N39" s="92">
        <f t="shared" si="8"/>
        <v>0.57142857142857095</v>
      </c>
      <c r="O39" s="64">
        <f t="shared" si="14"/>
        <v>44.85</v>
      </c>
      <c r="P39" s="64">
        <v>18</v>
      </c>
      <c r="Q39" s="48">
        <v>43</v>
      </c>
      <c r="R39" s="48">
        <v>51</v>
      </c>
      <c r="S39" s="105">
        <v>45</v>
      </c>
      <c r="T39" s="105">
        <v>4</v>
      </c>
      <c r="U39" s="105">
        <v>49</v>
      </c>
      <c r="V39" s="142">
        <f t="shared" si="2"/>
        <v>1.13953488372093</v>
      </c>
      <c r="W39" s="64">
        <f>S39*4+T39*8</f>
        <v>212</v>
      </c>
      <c r="X39" s="64"/>
    </row>
    <row r="40" spans="1:24">
      <c r="A40" s="41">
        <v>571</v>
      </c>
      <c r="B40" s="27" t="s">
        <v>323</v>
      </c>
      <c r="C40" s="27" t="s">
        <v>321</v>
      </c>
      <c r="D40" s="119">
        <v>7</v>
      </c>
      <c r="E40" s="121">
        <v>11</v>
      </c>
      <c r="F40" s="121">
        <v>5</v>
      </c>
      <c r="G40" s="124">
        <f t="shared" si="6"/>
        <v>0.71428571428571397</v>
      </c>
      <c r="H40" s="123">
        <v>75</v>
      </c>
      <c r="I40" s="128"/>
      <c r="J40" s="137">
        <v>21</v>
      </c>
      <c r="K40" s="138">
        <v>32</v>
      </c>
      <c r="L40" s="64">
        <v>9</v>
      </c>
      <c r="M40" s="64">
        <v>1155</v>
      </c>
      <c r="N40" s="92">
        <f t="shared" si="8"/>
        <v>0.42857142857142899</v>
      </c>
      <c r="O40" s="64">
        <f t="shared" si="14"/>
        <v>115.5</v>
      </c>
      <c r="P40" s="64">
        <v>72</v>
      </c>
      <c r="Q40" s="48">
        <v>126</v>
      </c>
      <c r="R40" s="48">
        <v>151</v>
      </c>
      <c r="S40" s="105">
        <v>159</v>
      </c>
      <c r="T40" s="105">
        <v>5</v>
      </c>
      <c r="U40" s="105">
        <v>164</v>
      </c>
      <c r="V40" s="142">
        <f t="shared" si="2"/>
        <v>1.3015873015873001</v>
      </c>
      <c r="W40" s="64">
        <f>S40*4+T40*8</f>
        <v>676</v>
      </c>
      <c r="X40" s="64"/>
    </row>
    <row r="41" spans="1:24">
      <c r="A41" s="41">
        <v>371</v>
      </c>
      <c r="B41" s="27" t="s">
        <v>324</v>
      </c>
      <c r="C41" s="27" t="s">
        <v>321</v>
      </c>
      <c r="D41" s="119">
        <v>1</v>
      </c>
      <c r="E41" s="121">
        <v>2</v>
      </c>
      <c r="F41" s="121">
        <v>0</v>
      </c>
      <c r="G41" s="124">
        <f t="shared" si="6"/>
        <v>0</v>
      </c>
      <c r="H41" s="123">
        <v>0</v>
      </c>
      <c r="I41" s="128">
        <v>5</v>
      </c>
      <c r="J41" s="48">
        <v>4</v>
      </c>
      <c r="K41" s="48">
        <v>6</v>
      </c>
      <c r="L41" s="64">
        <v>5</v>
      </c>
      <c r="M41" s="64">
        <v>596.01</v>
      </c>
      <c r="N41" s="92">
        <f t="shared" si="8"/>
        <v>1.25</v>
      </c>
      <c r="O41" s="64">
        <f t="shared" si="14"/>
        <v>59.600999999999999</v>
      </c>
      <c r="P41" s="64"/>
      <c r="Q41" s="48">
        <v>25</v>
      </c>
      <c r="R41" s="48">
        <v>30</v>
      </c>
      <c r="S41" s="105">
        <v>16</v>
      </c>
      <c r="T41" s="105">
        <v>8</v>
      </c>
      <c r="U41" s="105">
        <v>24</v>
      </c>
      <c r="V41" s="142">
        <f t="shared" si="2"/>
        <v>0.96</v>
      </c>
      <c r="W41" s="64">
        <f>S41*3+T41*6</f>
        <v>96</v>
      </c>
      <c r="X41" s="64"/>
    </row>
    <row r="42" spans="1:24">
      <c r="A42" s="50">
        <v>541</v>
      </c>
      <c r="B42" s="51" t="s">
        <v>325</v>
      </c>
      <c r="C42" s="51" t="s">
        <v>321</v>
      </c>
      <c r="D42" s="119">
        <v>5</v>
      </c>
      <c r="E42" s="121">
        <v>9</v>
      </c>
      <c r="F42" s="121">
        <v>1</v>
      </c>
      <c r="G42" s="124">
        <f t="shared" si="6"/>
        <v>0.2</v>
      </c>
      <c r="H42" s="123">
        <v>15</v>
      </c>
      <c r="I42" s="128">
        <v>20</v>
      </c>
      <c r="J42" s="137">
        <v>17</v>
      </c>
      <c r="K42" s="138">
        <v>24</v>
      </c>
      <c r="L42" s="64">
        <v>5</v>
      </c>
      <c r="M42" s="64">
        <v>638.20000000000005</v>
      </c>
      <c r="N42" s="92">
        <f t="shared" si="8"/>
        <v>0.29411764705882398</v>
      </c>
      <c r="O42" s="64">
        <f t="shared" si="14"/>
        <v>63.82</v>
      </c>
      <c r="P42" s="64">
        <v>72</v>
      </c>
      <c r="Q42" s="48">
        <v>97</v>
      </c>
      <c r="R42" s="48">
        <v>117</v>
      </c>
      <c r="S42" s="105">
        <v>50</v>
      </c>
      <c r="T42" s="105">
        <v>3</v>
      </c>
      <c r="U42" s="105">
        <v>53</v>
      </c>
      <c r="V42" s="142">
        <f t="shared" si="2"/>
        <v>0.54639175257731998</v>
      </c>
      <c r="W42" s="64">
        <f>S42*3+T42*6</f>
        <v>168</v>
      </c>
      <c r="X42" s="64">
        <f>(Q42-U42)*2.5</f>
        <v>110</v>
      </c>
    </row>
    <row r="43" spans="1:24">
      <c r="A43" s="41">
        <v>733</v>
      </c>
      <c r="B43" s="27" t="s">
        <v>326</v>
      </c>
      <c r="C43" s="27" t="s">
        <v>321</v>
      </c>
      <c r="D43" s="119">
        <v>1</v>
      </c>
      <c r="E43" s="121">
        <v>2</v>
      </c>
      <c r="F43" s="121">
        <v>2</v>
      </c>
      <c r="G43" s="124">
        <f t="shared" si="6"/>
        <v>2</v>
      </c>
      <c r="H43" s="123">
        <v>50</v>
      </c>
      <c r="I43" s="128"/>
      <c r="J43" s="137">
        <v>4</v>
      </c>
      <c r="K43" s="138">
        <v>7</v>
      </c>
      <c r="L43" s="64">
        <v>1</v>
      </c>
      <c r="M43" s="64">
        <v>155</v>
      </c>
      <c r="N43" s="92">
        <f t="shared" si="8"/>
        <v>0.25</v>
      </c>
      <c r="O43" s="64">
        <f t="shared" si="14"/>
        <v>15.5</v>
      </c>
      <c r="P43" s="64">
        <v>18</v>
      </c>
      <c r="Q43" s="48">
        <v>26</v>
      </c>
      <c r="R43" s="48">
        <v>31</v>
      </c>
      <c r="S43" s="105">
        <v>18</v>
      </c>
      <c r="T43" s="105">
        <v>11</v>
      </c>
      <c r="U43" s="105">
        <v>29</v>
      </c>
      <c r="V43" s="142">
        <f t="shared" si="2"/>
        <v>1.1153846153846201</v>
      </c>
      <c r="W43" s="64">
        <f>S43*4+T43*8</f>
        <v>160</v>
      </c>
      <c r="X43" s="64"/>
    </row>
    <row r="44" spans="1:24">
      <c r="A44" s="41">
        <v>387</v>
      </c>
      <c r="B44" s="27" t="s">
        <v>327</v>
      </c>
      <c r="C44" s="27" t="s">
        <v>321</v>
      </c>
      <c r="D44" s="119">
        <v>4</v>
      </c>
      <c r="E44" s="121">
        <v>7</v>
      </c>
      <c r="F44" s="121">
        <v>1</v>
      </c>
      <c r="G44" s="124">
        <f t="shared" si="6"/>
        <v>0.25</v>
      </c>
      <c r="H44" s="123">
        <v>15</v>
      </c>
      <c r="I44" s="128">
        <v>15</v>
      </c>
      <c r="J44" s="137">
        <v>13</v>
      </c>
      <c r="K44" s="138">
        <v>19</v>
      </c>
      <c r="L44" s="64">
        <v>6</v>
      </c>
      <c r="M44" s="64">
        <v>750</v>
      </c>
      <c r="N44" s="92">
        <f t="shared" si="8"/>
        <v>0.46153846153846201</v>
      </c>
      <c r="O44" s="64">
        <f t="shared" si="14"/>
        <v>75</v>
      </c>
      <c r="P44" s="64">
        <v>42</v>
      </c>
      <c r="Q44" s="48">
        <v>77</v>
      </c>
      <c r="R44" s="48">
        <v>93</v>
      </c>
      <c r="S44" s="105">
        <v>145</v>
      </c>
      <c r="T44" s="105">
        <v>7</v>
      </c>
      <c r="U44" s="105">
        <v>152</v>
      </c>
      <c r="V44" s="142">
        <f t="shared" si="2"/>
        <v>1.97402597402597</v>
      </c>
      <c r="W44" s="64">
        <f>S44*4+T44*8</f>
        <v>636</v>
      </c>
      <c r="X44" s="64"/>
    </row>
    <row r="45" spans="1:24">
      <c r="A45" s="41">
        <v>573</v>
      </c>
      <c r="B45" s="27" t="s">
        <v>328</v>
      </c>
      <c r="C45" s="27" t="s">
        <v>321</v>
      </c>
      <c r="D45" s="119">
        <v>2</v>
      </c>
      <c r="E45" s="121">
        <v>3</v>
      </c>
      <c r="F45" s="121">
        <v>2</v>
      </c>
      <c r="G45" s="124">
        <f t="shared" si="6"/>
        <v>1</v>
      </c>
      <c r="H45" s="123">
        <v>30</v>
      </c>
      <c r="I45" s="128"/>
      <c r="J45" s="137">
        <v>5</v>
      </c>
      <c r="K45" s="138">
        <v>7</v>
      </c>
      <c r="L45" s="64">
        <v>0</v>
      </c>
      <c r="M45" s="64">
        <v>0</v>
      </c>
      <c r="N45" s="92">
        <f t="shared" si="8"/>
        <v>0</v>
      </c>
      <c r="O45" s="64">
        <f t="shared" si="14"/>
        <v>0</v>
      </c>
      <c r="P45" s="64">
        <v>30</v>
      </c>
      <c r="Q45" s="48">
        <v>29</v>
      </c>
      <c r="R45" s="48">
        <v>35</v>
      </c>
      <c r="S45" s="105">
        <v>37</v>
      </c>
      <c r="T45" s="105">
        <v>2</v>
      </c>
      <c r="U45" s="105">
        <v>39</v>
      </c>
      <c r="V45" s="142">
        <f t="shared" si="2"/>
        <v>1.3448275862068999</v>
      </c>
      <c r="W45" s="64">
        <f>S45*4+T45*8</f>
        <v>164</v>
      </c>
      <c r="X45" s="64"/>
    </row>
    <row r="46" spans="1:24">
      <c r="A46" s="41">
        <v>514</v>
      </c>
      <c r="B46" s="27" t="s">
        <v>329</v>
      </c>
      <c r="C46" s="27" t="s">
        <v>321</v>
      </c>
      <c r="D46" s="119">
        <v>3</v>
      </c>
      <c r="E46" s="121">
        <v>4</v>
      </c>
      <c r="F46" s="121">
        <v>5</v>
      </c>
      <c r="G46" s="124">
        <f t="shared" si="6"/>
        <v>1.6666666666666701</v>
      </c>
      <c r="H46" s="123">
        <v>125</v>
      </c>
      <c r="I46" s="128"/>
      <c r="J46" s="137">
        <v>10</v>
      </c>
      <c r="K46" s="138">
        <v>16</v>
      </c>
      <c r="L46" s="64">
        <v>3</v>
      </c>
      <c r="M46" s="64">
        <v>375</v>
      </c>
      <c r="N46" s="92">
        <f t="shared" si="8"/>
        <v>0.3</v>
      </c>
      <c r="O46" s="64">
        <f t="shared" si="14"/>
        <v>37.5</v>
      </c>
      <c r="P46" s="64">
        <v>42</v>
      </c>
      <c r="Q46" s="48">
        <v>62</v>
      </c>
      <c r="R46" s="48">
        <v>74</v>
      </c>
      <c r="S46" s="105">
        <v>98</v>
      </c>
      <c r="T46" s="105">
        <v>13</v>
      </c>
      <c r="U46" s="105">
        <v>111</v>
      </c>
      <c r="V46" s="142">
        <f t="shared" si="2"/>
        <v>1.7903225806451599</v>
      </c>
      <c r="W46" s="64">
        <f>S46*4+T46*8</f>
        <v>496</v>
      </c>
      <c r="X46" s="64"/>
    </row>
    <row r="47" spans="1:24">
      <c r="A47" s="41">
        <v>546</v>
      </c>
      <c r="B47" s="27" t="s">
        <v>330</v>
      </c>
      <c r="C47" s="27" t="s">
        <v>321</v>
      </c>
      <c r="D47" s="119">
        <v>1</v>
      </c>
      <c r="E47" s="121">
        <v>2</v>
      </c>
      <c r="F47" s="121">
        <v>3</v>
      </c>
      <c r="G47" s="124">
        <f t="shared" si="6"/>
        <v>3</v>
      </c>
      <c r="H47" s="123">
        <v>75</v>
      </c>
      <c r="I47" s="128"/>
      <c r="J47" s="48">
        <v>4</v>
      </c>
      <c r="K47" s="48">
        <v>7</v>
      </c>
      <c r="L47" s="64">
        <v>2</v>
      </c>
      <c r="M47" s="64">
        <v>310</v>
      </c>
      <c r="N47" s="92">
        <f t="shared" si="8"/>
        <v>0.5</v>
      </c>
      <c r="O47" s="64">
        <f t="shared" si="14"/>
        <v>31</v>
      </c>
      <c r="P47" s="64">
        <v>12</v>
      </c>
      <c r="Q47" s="48">
        <v>27</v>
      </c>
      <c r="R47" s="48">
        <v>32</v>
      </c>
      <c r="S47" s="105">
        <v>35</v>
      </c>
      <c r="T47" s="105">
        <v>2</v>
      </c>
      <c r="U47" s="105">
        <v>37</v>
      </c>
      <c r="V47" s="142">
        <f t="shared" si="2"/>
        <v>1.37037037037037</v>
      </c>
      <c r="W47" s="64">
        <f>S47*4+T47*8</f>
        <v>156</v>
      </c>
      <c r="X47" s="64"/>
    </row>
    <row r="48" spans="1:24">
      <c r="A48" s="41">
        <v>574</v>
      </c>
      <c r="B48" s="27" t="s">
        <v>331</v>
      </c>
      <c r="C48" s="27" t="s">
        <v>321</v>
      </c>
      <c r="D48" s="119">
        <v>1</v>
      </c>
      <c r="E48" s="121">
        <v>2</v>
      </c>
      <c r="F48" s="121">
        <v>0</v>
      </c>
      <c r="G48" s="124">
        <f t="shared" si="6"/>
        <v>0</v>
      </c>
      <c r="H48" s="123">
        <v>0</v>
      </c>
      <c r="I48" s="128">
        <v>5</v>
      </c>
      <c r="J48" s="48">
        <v>3</v>
      </c>
      <c r="K48" s="48">
        <v>4</v>
      </c>
      <c r="L48" s="64">
        <v>1</v>
      </c>
      <c r="M48" s="64">
        <v>125</v>
      </c>
      <c r="N48" s="92">
        <f t="shared" si="8"/>
        <v>0.33333333333333298</v>
      </c>
      <c r="O48" s="64">
        <f t="shared" si="14"/>
        <v>12.5</v>
      </c>
      <c r="P48" s="64">
        <v>12</v>
      </c>
      <c r="Q48" s="48">
        <v>15</v>
      </c>
      <c r="R48" s="48">
        <v>18</v>
      </c>
      <c r="S48" s="105">
        <v>2</v>
      </c>
      <c r="T48" s="105">
        <v>1</v>
      </c>
      <c r="U48" s="105">
        <v>3</v>
      </c>
      <c r="V48" s="142">
        <f t="shared" si="2"/>
        <v>0.2</v>
      </c>
      <c r="W48" s="64">
        <f t="shared" ref="W48:W53" si="15">S48*3+T48*6</f>
        <v>12</v>
      </c>
      <c r="X48" s="64">
        <f>(Q48-U48)*2.5</f>
        <v>30</v>
      </c>
    </row>
    <row r="49" spans="1:24">
      <c r="A49" s="41">
        <v>737</v>
      </c>
      <c r="B49" s="27" t="s">
        <v>332</v>
      </c>
      <c r="C49" s="27" t="s">
        <v>321</v>
      </c>
      <c r="D49" s="119">
        <v>2</v>
      </c>
      <c r="E49" s="121">
        <v>3</v>
      </c>
      <c r="F49" s="121">
        <v>0</v>
      </c>
      <c r="G49" s="124">
        <f t="shared" si="6"/>
        <v>0</v>
      </c>
      <c r="H49" s="123">
        <v>0</v>
      </c>
      <c r="I49" s="128">
        <v>10</v>
      </c>
      <c r="J49" s="48">
        <v>7</v>
      </c>
      <c r="K49" s="48">
        <v>10</v>
      </c>
      <c r="L49" s="64">
        <v>7</v>
      </c>
      <c r="M49" s="64">
        <v>905</v>
      </c>
      <c r="N49" s="92">
        <f t="shared" si="8"/>
        <v>1</v>
      </c>
      <c r="O49" s="64">
        <f t="shared" si="14"/>
        <v>90.5</v>
      </c>
      <c r="P49" s="64"/>
      <c r="Q49" s="48">
        <v>39</v>
      </c>
      <c r="R49" s="48">
        <v>47</v>
      </c>
      <c r="S49" s="105">
        <v>25</v>
      </c>
      <c r="T49" s="105">
        <v>5</v>
      </c>
      <c r="U49" s="105">
        <v>30</v>
      </c>
      <c r="V49" s="142">
        <f t="shared" si="2"/>
        <v>0.76923076923076905</v>
      </c>
      <c r="W49" s="64">
        <f t="shared" si="15"/>
        <v>105</v>
      </c>
      <c r="X49" s="64"/>
    </row>
    <row r="50" spans="1:24">
      <c r="A50" s="41">
        <v>588</v>
      </c>
      <c r="B50" s="27" t="s">
        <v>333</v>
      </c>
      <c r="C50" s="27" t="s">
        <v>321</v>
      </c>
      <c r="D50" s="119">
        <v>2</v>
      </c>
      <c r="E50" s="121">
        <v>3</v>
      </c>
      <c r="F50" s="121">
        <v>2</v>
      </c>
      <c r="G50" s="124">
        <f t="shared" si="6"/>
        <v>1</v>
      </c>
      <c r="H50" s="123">
        <v>30</v>
      </c>
      <c r="I50" s="128"/>
      <c r="J50" s="137">
        <v>5</v>
      </c>
      <c r="K50" s="138">
        <v>7</v>
      </c>
      <c r="L50" s="64">
        <v>1</v>
      </c>
      <c r="M50" s="64">
        <v>125</v>
      </c>
      <c r="N50" s="92">
        <f t="shared" si="8"/>
        <v>0.2</v>
      </c>
      <c r="O50" s="64">
        <f t="shared" si="14"/>
        <v>12.5</v>
      </c>
      <c r="P50" s="64">
        <v>24</v>
      </c>
      <c r="Q50" s="48">
        <v>29</v>
      </c>
      <c r="R50" s="48">
        <v>34</v>
      </c>
      <c r="S50" s="105">
        <v>31</v>
      </c>
      <c r="T50" s="105">
        <v>6</v>
      </c>
      <c r="U50" s="105">
        <v>37</v>
      </c>
      <c r="V50" s="142">
        <f t="shared" si="2"/>
        <v>1.27586206896552</v>
      </c>
      <c r="W50" s="64">
        <f>S50*4+T50*8</f>
        <v>172</v>
      </c>
      <c r="X50" s="64"/>
    </row>
    <row r="51" spans="1:24">
      <c r="A51" s="41">
        <v>399</v>
      </c>
      <c r="B51" s="27" t="s">
        <v>334</v>
      </c>
      <c r="C51" s="27" t="s">
        <v>321</v>
      </c>
      <c r="D51" s="119">
        <v>2</v>
      </c>
      <c r="E51" s="121">
        <v>3</v>
      </c>
      <c r="F51" s="121">
        <v>2</v>
      </c>
      <c r="G51" s="124">
        <f t="shared" si="6"/>
        <v>1</v>
      </c>
      <c r="H51" s="123">
        <v>30</v>
      </c>
      <c r="I51" s="128"/>
      <c r="J51" s="48">
        <v>5</v>
      </c>
      <c r="K51" s="48">
        <v>8</v>
      </c>
      <c r="L51" s="64">
        <v>7</v>
      </c>
      <c r="M51" s="64">
        <v>909.6</v>
      </c>
      <c r="N51" s="92">
        <f t="shared" si="8"/>
        <v>1.4</v>
      </c>
      <c r="O51" s="64">
        <f t="shared" si="14"/>
        <v>90.96</v>
      </c>
      <c r="P51" s="64"/>
      <c r="Q51" s="48">
        <v>30</v>
      </c>
      <c r="R51" s="48">
        <v>36</v>
      </c>
      <c r="S51" s="105">
        <v>65</v>
      </c>
      <c r="T51" s="105">
        <v>1</v>
      </c>
      <c r="U51" s="105">
        <v>66</v>
      </c>
      <c r="V51" s="142">
        <f t="shared" si="2"/>
        <v>2.2000000000000002</v>
      </c>
      <c r="W51" s="64">
        <f>S51*4+T51*8</f>
        <v>268</v>
      </c>
      <c r="X51" s="64"/>
    </row>
    <row r="52" spans="1:24">
      <c r="A52" s="41">
        <v>389</v>
      </c>
      <c r="B52" s="27" t="s">
        <v>335</v>
      </c>
      <c r="C52" s="27" t="s">
        <v>321</v>
      </c>
      <c r="D52" s="119">
        <v>2</v>
      </c>
      <c r="E52" s="121">
        <v>3</v>
      </c>
      <c r="F52" s="121">
        <v>4</v>
      </c>
      <c r="G52" s="124">
        <f t="shared" si="6"/>
        <v>2</v>
      </c>
      <c r="H52" s="123">
        <v>100</v>
      </c>
      <c r="I52" s="128"/>
      <c r="J52" s="48">
        <v>5</v>
      </c>
      <c r="K52" s="48">
        <v>8</v>
      </c>
      <c r="L52" s="64">
        <v>3</v>
      </c>
      <c r="M52" s="64">
        <v>366.6</v>
      </c>
      <c r="N52" s="92">
        <f t="shared" si="8"/>
        <v>0.6</v>
      </c>
      <c r="O52" s="64">
        <f t="shared" si="14"/>
        <v>36.659999999999997</v>
      </c>
      <c r="P52" s="64">
        <v>12</v>
      </c>
      <c r="Q52" s="48">
        <v>31</v>
      </c>
      <c r="R52" s="48">
        <v>37</v>
      </c>
      <c r="S52" s="105">
        <v>32</v>
      </c>
      <c r="T52" s="105">
        <v>8</v>
      </c>
      <c r="U52" s="105">
        <v>40</v>
      </c>
      <c r="V52" s="142">
        <f t="shared" si="2"/>
        <v>1.2903225806451599</v>
      </c>
      <c r="W52" s="64">
        <f>S52*4+T52*8</f>
        <v>192</v>
      </c>
      <c r="X52" s="64"/>
    </row>
    <row r="53" spans="1:24">
      <c r="A53" s="41">
        <v>512</v>
      </c>
      <c r="B53" s="27" t="s">
        <v>336</v>
      </c>
      <c r="C53" s="27" t="s">
        <v>321</v>
      </c>
      <c r="D53" s="119">
        <v>3</v>
      </c>
      <c r="E53" s="121">
        <v>4</v>
      </c>
      <c r="F53" s="121">
        <v>1</v>
      </c>
      <c r="G53" s="124">
        <f t="shared" si="6"/>
        <v>0.33333333333333298</v>
      </c>
      <c r="H53" s="123">
        <v>15</v>
      </c>
      <c r="I53" s="128">
        <v>10</v>
      </c>
      <c r="J53" s="48">
        <v>9</v>
      </c>
      <c r="K53" s="48">
        <v>13</v>
      </c>
      <c r="L53" s="64">
        <v>6</v>
      </c>
      <c r="M53" s="64">
        <v>753.25</v>
      </c>
      <c r="N53" s="92">
        <f t="shared" si="8"/>
        <v>0.66666666666666696</v>
      </c>
      <c r="O53" s="64">
        <f t="shared" si="14"/>
        <v>75.325000000000003</v>
      </c>
      <c r="P53" s="64"/>
      <c r="Q53" s="48">
        <v>52</v>
      </c>
      <c r="R53" s="48">
        <v>62</v>
      </c>
      <c r="S53" s="105">
        <v>42</v>
      </c>
      <c r="T53" s="105">
        <v>4</v>
      </c>
      <c r="U53" s="105">
        <v>46</v>
      </c>
      <c r="V53" s="142">
        <f t="shared" si="2"/>
        <v>0.88461538461538503</v>
      </c>
      <c r="W53" s="64">
        <f t="shared" si="15"/>
        <v>150</v>
      </c>
      <c r="X53" s="64"/>
    </row>
    <row r="54" spans="1:24">
      <c r="A54" s="41">
        <v>584</v>
      </c>
      <c r="B54" s="27" t="s">
        <v>337</v>
      </c>
      <c r="C54" s="27" t="s">
        <v>321</v>
      </c>
      <c r="D54" s="119">
        <v>2</v>
      </c>
      <c r="E54" s="121">
        <v>3</v>
      </c>
      <c r="F54" s="121">
        <v>0</v>
      </c>
      <c r="G54" s="124">
        <f t="shared" si="6"/>
        <v>0</v>
      </c>
      <c r="H54" s="123">
        <v>0</v>
      </c>
      <c r="I54" s="128">
        <v>10</v>
      </c>
      <c r="J54" s="48">
        <v>5</v>
      </c>
      <c r="K54" s="48">
        <v>8</v>
      </c>
      <c r="L54" s="64">
        <v>6</v>
      </c>
      <c r="M54" s="64">
        <v>711.6</v>
      </c>
      <c r="N54" s="92">
        <f t="shared" si="8"/>
        <v>1.2</v>
      </c>
      <c r="O54" s="64">
        <f t="shared" si="14"/>
        <v>71.16</v>
      </c>
      <c r="P54" s="64"/>
      <c r="Q54" s="48">
        <v>33</v>
      </c>
      <c r="R54" s="48">
        <v>39</v>
      </c>
      <c r="S54" s="105">
        <v>50</v>
      </c>
      <c r="T54" s="105">
        <v>7</v>
      </c>
      <c r="U54" s="105">
        <v>57</v>
      </c>
      <c r="V54" s="142">
        <f t="shared" si="2"/>
        <v>1.72727272727273</v>
      </c>
      <c r="W54" s="64">
        <f>S54*4+T54*8</f>
        <v>256</v>
      </c>
      <c r="X54" s="64"/>
    </row>
    <row r="55" spans="1:24" s="5" customFormat="1">
      <c r="A55" s="34" t="s">
        <v>303</v>
      </c>
      <c r="B55" s="35"/>
      <c r="C55" s="36" t="s">
        <v>321</v>
      </c>
      <c r="D55" s="34">
        <f>SUM(D38:D54)</f>
        <v>44</v>
      </c>
      <c r="E55" s="34">
        <f>SUM(E38:E54)</f>
        <v>72</v>
      </c>
      <c r="F55" s="34">
        <f>SUM(F38:F54)</f>
        <v>34</v>
      </c>
      <c r="G55" s="126">
        <f t="shared" si="6"/>
        <v>0.77272727272727304</v>
      </c>
      <c r="H55" s="34">
        <f t="shared" ref="H55:M55" si="16">SUM(H38:H54)</f>
        <v>650</v>
      </c>
      <c r="I55" s="52">
        <f t="shared" si="16"/>
        <v>80</v>
      </c>
      <c r="J55" s="34">
        <f t="shared" si="16"/>
        <v>137</v>
      </c>
      <c r="K55" s="34">
        <f t="shared" si="16"/>
        <v>206</v>
      </c>
      <c r="L55" s="34">
        <f t="shared" si="16"/>
        <v>77</v>
      </c>
      <c r="M55" s="34">
        <f t="shared" si="16"/>
        <v>9849.56</v>
      </c>
      <c r="N55" s="93">
        <f t="shared" si="8"/>
        <v>0.56204379562043805</v>
      </c>
      <c r="O55" s="34">
        <f t="shared" ref="O55:U55" si="17">SUM(O38:O54)</f>
        <v>984.95600000000002</v>
      </c>
      <c r="P55" s="34">
        <f t="shared" si="17"/>
        <v>354</v>
      </c>
      <c r="Q55" s="34">
        <f t="shared" si="17"/>
        <v>818</v>
      </c>
      <c r="R55" s="34">
        <f t="shared" si="17"/>
        <v>979</v>
      </c>
      <c r="S55" s="34">
        <f t="shared" si="17"/>
        <v>929</v>
      </c>
      <c r="T55" s="34">
        <f t="shared" si="17"/>
        <v>89</v>
      </c>
      <c r="U55" s="34">
        <f t="shared" si="17"/>
        <v>1018</v>
      </c>
      <c r="V55" s="143">
        <f t="shared" si="2"/>
        <v>1.24449877750611</v>
      </c>
      <c r="W55" s="34">
        <f>SUM(W38:W54)</f>
        <v>4251</v>
      </c>
      <c r="X55" s="34">
        <f>SUM(X38:X54)</f>
        <v>140</v>
      </c>
    </row>
    <row r="56" spans="1:24">
      <c r="A56" s="17">
        <v>355</v>
      </c>
      <c r="B56" s="18" t="s">
        <v>338</v>
      </c>
      <c r="C56" s="18" t="s">
        <v>339</v>
      </c>
      <c r="D56" s="127">
        <v>6</v>
      </c>
      <c r="E56" s="129">
        <v>8</v>
      </c>
      <c r="F56" s="121">
        <v>3</v>
      </c>
      <c r="G56" s="124">
        <f t="shared" si="6"/>
        <v>0.5</v>
      </c>
      <c r="H56" s="123">
        <v>45</v>
      </c>
      <c r="I56" s="128">
        <v>15</v>
      </c>
      <c r="J56" s="41">
        <v>16</v>
      </c>
      <c r="K56" s="53">
        <v>21</v>
      </c>
      <c r="L56" s="64">
        <v>17</v>
      </c>
      <c r="M56" s="64">
        <v>2095</v>
      </c>
      <c r="N56" s="92">
        <f t="shared" si="8"/>
        <v>1.0625</v>
      </c>
      <c r="O56" s="64">
        <f t="shared" ref="O56:O62" si="18">M56*0.1</f>
        <v>209.5</v>
      </c>
      <c r="P56" s="64"/>
      <c r="Q56" s="40">
        <v>70</v>
      </c>
      <c r="R56" s="40">
        <v>83</v>
      </c>
      <c r="S56" s="105">
        <v>46</v>
      </c>
      <c r="T56" s="105">
        <v>14</v>
      </c>
      <c r="U56" s="105">
        <v>60</v>
      </c>
      <c r="V56" s="142">
        <f t="shared" si="2"/>
        <v>0.85714285714285698</v>
      </c>
      <c r="W56" s="64">
        <f>S56*3+T56*6</f>
        <v>222</v>
      </c>
      <c r="X56" s="64"/>
    </row>
    <row r="57" spans="1:24">
      <c r="A57" s="25">
        <v>363</v>
      </c>
      <c r="B57" s="26" t="s">
        <v>340</v>
      </c>
      <c r="C57" s="26" t="s">
        <v>339</v>
      </c>
      <c r="D57" s="127">
        <v>3</v>
      </c>
      <c r="E57" s="129">
        <v>5</v>
      </c>
      <c r="F57" s="121">
        <v>0</v>
      </c>
      <c r="G57" s="124">
        <f t="shared" si="6"/>
        <v>0</v>
      </c>
      <c r="H57" s="123">
        <v>0</v>
      </c>
      <c r="I57" s="128">
        <v>15</v>
      </c>
      <c r="J57" s="41">
        <v>11</v>
      </c>
      <c r="K57" s="53">
        <v>15</v>
      </c>
      <c r="L57" s="64">
        <v>9</v>
      </c>
      <c r="M57" s="64">
        <v>1095</v>
      </c>
      <c r="N57" s="92">
        <f t="shared" si="8"/>
        <v>0.81818181818181801</v>
      </c>
      <c r="O57" s="64">
        <f t="shared" si="18"/>
        <v>109.5</v>
      </c>
      <c r="P57" s="64"/>
      <c r="Q57" s="40">
        <v>58</v>
      </c>
      <c r="R57" s="40">
        <v>69</v>
      </c>
      <c r="S57" s="105">
        <v>11</v>
      </c>
      <c r="T57" s="105">
        <v>4</v>
      </c>
      <c r="U57" s="105">
        <v>15</v>
      </c>
      <c r="V57" s="142">
        <f t="shared" si="2"/>
        <v>0.25862068965517199</v>
      </c>
      <c r="W57" s="64">
        <f>S57*3+T57*6</f>
        <v>57</v>
      </c>
      <c r="X57" s="64">
        <f>(Q57-U57)*2.5</f>
        <v>107.5</v>
      </c>
    </row>
    <row r="58" spans="1:24">
      <c r="A58" s="25">
        <v>373</v>
      </c>
      <c r="B58" s="26" t="s">
        <v>341</v>
      </c>
      <c r="C58" s="26" t="s">
        <v>339</v>
      </c>
      <c r="D58" s="127">
        <v>3</v>
      </c>
      <c r="E58" s="129">
        <v>5</v>
      </c>
      <c r="F58" s="121">
        <v>3</v>
      </c>
      <c r="G58" s="124">
        <f t="shared" si="6"/>
        <v>1</v>
      </c>
      <c r="H58" s="123">
        <v>45</v>
      </c>
      <c r="I58" s="128"/>
      <c r="J58" s="41">
        <v>11</v>
      </c>
      <c r="K58" s="53">
        <v>15</v>
      </c>
      <c r="L58" s="64">
        <v>8</v>
      </c>
      <c r="M58" s="64">
        <v>1030</v>
      </c>
      <c r="N58" s="92">
        <f t="shared" si="8"/>
        <v>0.72727272727272696</v>
      </c>
      <c r="O58" s="64">
        <f t="shared" si="18"/>
        <v>103</v>
      </c>
      <c r="P58" s="64"/>
      <c r="Q58" s="40">
        <v>56</v>
      </c>
      <c r="R58" s="40">
        <v>67</v>
      </c>
      <c r="S58" s="105">
        <v>58</v>
      </c>
      <c r="T58" s="105">
        <v>3</v>
      </c>
      <c r="U58" s="105">
        <v>61</v>
      </c>
      <c r="V58" s="142">
        <f t="shared" si="2"/>
        <v>1.08928571428571</v>
      </c>
      <c r="W58" s="64">
        <f>S58*4+T58*8</f>
        <v>256</v>
      </c>
      <c r="X58" s="64"/>
    </row>
    <row r="59" spans="1:24">
      <c r="A59" s="25">
        <v>511</v>
      </c>
      <c r="B59" s="26" t="s">
        <v>342</v>
      </c>
      <c r="C59" s="26" t="s">
        <v>339</v>
      </c>
      <c r="D59" s="127">
        <v>2</v>
      </c>
      <c r="E59" s="129">
        <v>4</v>
      </c>
      <c r="F59" s="121">
        <v>0</v>
      </c>
      <c r="G59" s="124">
        <f t="shared" si="6"/>
        <v>0</v>
      </c>
      <c r="H59" s="123">
        <v>0</v>
      </c>
      <c r="I59" s="128">
        <v>10</v>
      </c>
      <c r="J59" s="41">
        <v>5</v>
      </c>
      <c r="K59" s="53">
        <v>10</v>
      </c>
      <c r="L59" s="64">
        <v>9</v>
      </c>
      <c r="M59" s="64">
        <v>1211.44</v>
      </c>
      <c r="N59" s="92">
        <f t="shared" si="8"/>
        <v>1.8</v>
      </c>
      <c r="O59" s="64">
        <f t="shared" si="18"/>
        <v>121.14400000000001</v>
      </c>
      <c r="P59" s="64"/>
      <c r="Q59" s="40">
        <v>51</v>
      </c>
      <c r="R59" s="40">
        <v>62</v>
      </c>
      <c r="S59" s="105">
        <v>21</v>
      </c>
      <c r="T59" s="105">
        <v>10</v>
      </c>
      <c r="U59" s="105">
        <v>31</v>
      </c>
      <c r="V59" s="142">
        <f t="shared" si="2"/>
        <v>0.60784313725490202</v>
      </c>
      <c r="W59" s="64">
        <f>S59*3+T59*6</f>
        <v>123</v>
      </c>
      <c r="X59" s="64">
        <f t="shared" ref="X59:X64" si="19">(Q59-U59)*2.5</f>
        <v>50</v>
      </c>
    </row>
    <row r="60" spans="1:24">
      <c r="A60" s="25">
        <v>515</v>
      </c>
      <c r="B60" s="26" t="s">
        <v>343</v>
      </c>
      <c r="C60" s="26" t="s">
        <v>339</v>
      </c>
      <c r="D60" s="127">
        <v>3</v>
      </c>
      <c r="E60" s="129">
        <v>5</v>
      </c>
      <c r="F60" s="121">
        <v>5</v>
      </c>
      <c r="G60" s="124">
        <f t="shared" si="6"/>
        <v>1.6666666666666701</v>
      </c>
      <c r="H60" s="123">
        <v>125</v>
      </c>
      <c r="I60" s="128"/>
      <c r="J60" s="41">
        <v>11</v>
      </c>
      <c r="K60" s="53">
        <v>15</v>
      </c>
      <c r="L60" s="64">
        <v>12</v>
      </c>
      <c r="M60" s="64">
        <v>1530</v>
      </c>
      <c r="N60" s="92">
        <f t="shared" si="8"/>
        <v>1.0909090909090899</v>
      </c>
      <c r="O60" s="64">
        <f t="shared" si="18"/>
        <v>153</v>
      </c>
      <c r="P60" s="64"/>
      <c r="Q60" s="40">
        <v>57</v>
      </c>
      <c r="R60" s="40">
        <v>68</v>
      </c>
      <c r="S60" s="105">
        <v>54</v>
      </c>
      <c r="T60" s="105">
        <v>12</v>
      </c>
      <c r="U60" s="105">
        <v>66</v>
      </c>
      <c r="V60" s="142">
        <f t="shared" si="2"/>
        <v>1.15789473684211</v>
      </c>
      <c r="W60" s="64">
        <f>S60*4+T60*8</f>
        <v>312</v>
      </c>
      <c r="X60" s="64"/>
    </row>
    <row r="61" spans="1:24">
      <c r="A61" s="25">
        <v>545</v>
      </c>
      <c r="B61" s="26" t="s">
        <v>344</v>
      </c>
      <c r="C61" s="26" t="s">
        <v>339</v>
      </c>
      <c r="D61" s="127">
        <v>3</v>
      </c>
      <c r="E61" s="129">
        <v>5</v>
      </c>
      <c r="F61" s="121">
        <v>3</v>
      </c>
      <c r="G61" s="124">
        <f t="shared" si="6"/>
        <v>1</v>
      </c>
      <c r="H61" s="123">
        <v>45</v>
      </c>
      <c r="I61" s="128"/>
      <c r="J61" s="53">
        <v>17</v>
      </c>
      <c r="K61" s="53">
        <v>20</v>
      </c>
      <c r="L61" s="64">
        <v>7</v>
      </c>
      <c r="M61" s="64">
        <v>845</v>
      </c>
      <c r="N61" s="92">
        <f t="shared" si="8"/>
        <v>0.41176470588235298</v>
      </c>
      <c r="O61" s="64">
        <f t="shared" si="18"/>
        <v>84.5</v>
      </c>
      <c r="P61" s="64">
        <v>60</v>
      </c>
      <c r="Q61" s="40">
        <v>58</v>
      </c>
      <c r="R61" s="40">
        <v>69</v>
      </c>
      <c r="S61" s="105">
        <v>76</v>
      </c>
      <c r="T61" s="105">
        <v>11</v>
      </c>
      <c r="U61" s="105">
        <v>87</v>
      </c>
      <c r="V61" s="142">
        <f t="shared" si="2"/>
        <v>1.5</v>
      </c>
      <c r="W61" s="64">
        <f>S61*4+T61*8</f>
        <v>392</v>
      </c>
      <c r="X61" s="64"/>
    </row>
    <row r="62" spans="1:24">
      <c r="A62" s="25">
        <v>578</v>
      </c>
      <c r="B62" s="26" t="s">
        <v>345</v>
      </c>
      <c r="C62" s="26" t="s">
        <v>339</v>
      </c>
      <c r="D62" s="127">
        <v>3</v>
      </c>
      <c r="E62" s="129">
        <v>5</v>
      </c>
      <c r="F62" s="121">
        <v>2</v>
      </c>
      <c r="G62" s="124">
        <f t="shared" si="6"/>
        <v>0.66666666666666696</v>
      </c>
      <c r="H62" s="123">
        <v>30</v>
      </c>
      <c r="I62" s="128"/>
      <c r="J62" s="41">
        <v>5</v>
      </c>
      <c r="K62" s="53">
        <v>15</v>
      </c>
      <c r="L62" s="64">
        <v>8</v>
      </c>
      <c r="M62" s="64">
        <v>910</v>
      </c>
      <c r="N62" s="92">
        <f t="shared" si="8"/>
        <v>1.6</v>
      </c>
      <c r="O62" s="64">
        <f t="shared" si="18"/>
        <v>91</v>
      </c>
      <c r="P62" s="64"/>
      <c r="Q62" s="40">
        <v>58</v>
      </c>
      <c r="R62" s="40">
        <v>69</v>
      </c>
      <c r="S62" s="105">
        <v>99</v>
      </c>
      <c r="T62" s="105">
        <v>7</v>
      </c>
      <c r="U62" s="105">
        <v>106</v>
      </c>
      <c r="V62" s="142">
        <f t="shared" si="2"/>
        <v>1.82758620689655</v>
      </c>
      <c r="W62" s="64">
        <f>S62*4+T62*8</f>
        <v>452</v>
      </c>
      <c r="X62" s="64"/>
    </row>
    <row r="63" spans="1:24">
      <c r="A63" s="25">
        <v>598</v>
      </c>
      <c r="B63" s="26" t="s">
        <v>346</v>
      </c>
      <c r="C63" s="26" t="s">
        <v>339</v>
      </c>
      <c r="D63" s="127">
        <v>2</v>
      </c>
      <c r="E63" s="129">
        <v>4</v>
      </c>
      <c r="F63" s="121">
        <v>0</v>
      </c>
      <c r="G63" s="124">
        <f t="shared" si="6"/>
        <v>0</v>
      </c>
      <c r="H63" s="123">
        <v>0</v>
      </c>
      <c r="I63" s="128">
        <v>10</v>
      </c>
      <c r="J63" s="41">
        <v>5</v>
      </c>
      <c r="K63" s="53">
        <v>9</v>
      </c>
      <c r="L63" s="64">
        <v>10</v>
      </c>
      <c r="M63" s="64">
        <v>1310</v>
      </c>
      <c r="N63" s="92">
        <f t="shared" si="8"/>
        <v>2</v>
      </c>
      <c r="O63" s="64">
        <f>M63*0.13</f>
        <v>170.3</v>
      </c>
      <c r="P63" s="64"/>
      <c r="Q63" s="40">
        <v>51</v>
      </c>
      <c r="R63" s="40">
        <v>62</v>
      </c>
      <c r="S63" s="105">
        <v>27</v>
      </c>
      <c r="T63" s="105">
        <v>6</v>
      </c>
      <c r="U63" s="105">
        <v>33</v>
      </c>
      <c r="V63" s="142">
        <f t="shared" si="2"/>
        <v>0.64705882352941202</v>
      </c>
      <c r="W63" s="64">
        <f>S63*3+T63*6</f>
        <v>117</v>
      </c>
      <c r="X63" s="64">
        <f t="shared" si="19"/>
        <v>45</v>
      </c>
    </row>
    <row r="64" spans="1:24">
      <c r="A64" s="25">
        <v>702</v>
      </c>
      <c r="B64" s="26" t="s">
        <v>347</v>
      </c>
      <c r="C64" s="26" t="s">
        <v>339</v>
      </c>
      <c r="D64" s="127">
        <v>2</v>
      </c>
      <c r="E64" s="129">
        <v>4</v>
      </c>
      <c r="F64" s="121">
        <v>0</v>
      </c>
      <c r="G64" s="124">
        <f t="shared" si="6"/>
        <v>0</v>
      </c>
      <c r="H64" s="123">
        <v>0</v>
      </c>
      <c r="I64" s="128">
        <v>10</v>
      </c>
      <c r="J64" s="41">
        <v>9</v>
      </c>
      <c r="K64" s="53">
        <v>13</v>
      </c>
      <c r="L64" s="64">
        <v>5</v>
      </c>
      <c r="M64" s="64">
        <v>685</v>
      </c>
      <c r="N64" s="92">
        <f t="shared" si="8"/>
        <v>0.55555555555555602</v>
      </c>
      <c r="O64" s="64">
        <f t="shared" ref="O64:O70" si="20">M64*0.1</f>
        <v>68.5</v>
      </c>
      <c r="P64" s="64">
        <v>24</v>
      </c>
      <c r="Q64" s="40">
        <v>53</v>
      </c>
      <c r="R64" s="40">
        <v>64</v>
      </c>
      <c r="S64" s="105">
        <v>24</v>
      </c>
      <c r="T64" s="105">
        <v>7</v>
      </c>
      <c r="U64" s="105">
        <v>31</v>
      </c>
      <c r="V64" s="142">
        <f t="shared" si="2"/>
        <v>0.58490566037735803</v>
      </c>
      <c r="W64" s="64">
        <f>S64*3+T64*6</f>
        <v>114</v>
      </c>
      <c r="X64" s="64">
        <f t="shared" si="19"/>
        <v>55</v>
      </c>
    </row>
    <row r="65" spans="1:24">
      <c r="A65" s="25">
        <v>707</v>
      </c>
      <c r="B65" s="26" t="s">
        <v>348</v>
      </c>
      <c r="C65" s="26" t="s">
        <v>339</v>
      </c>
      <c r="D65" s="127">
        <v>5</v>
      </c>
      <c r="E65" s="129">
        <v>8</v>
      </c>
      <c r="F65" s="121">
        <v>1</v>
      </c>
      <c r="G65" s="124">
        <f t="shared" si="6"/>
        <v>0.2</v>
      </c>
      <c r="H65" s="123">
        <v>15</v>
      </c>
      <c r="I65" s="128">
        <v>20</v>
      </c>
      <c r="J65" s="53">
        <v>16</v>
      </c>
      <c r="K65" s="53">
        <v>22</v>
      </c>
      <c r="L65" s="64">
        <v>5</v>
      </c>
      <c r="M65" s="64">
        <v>655</v>
      </c>
      <c r="N65" s="92">
        <f t="shared" si="8"/>
        <v>0.3125</v>
      </c>
      <c r="O65" s="64">
        <f t="shared" si="20"/>
        <v>65.5</v>
      </c>
      <c r="P65" s="64">
        <v>66</v>
      </c>
      <c r="Q65" s="40">
        <v>70</v>
      </c>
      <c r="R65" s="40">
        <v>83</v>
      </c>
      <c r="S65" s="105">
        <v>58</v>
      </c>
      <c r="T65" s="105">
        <v>2</v>
      </c>
      <c r="U65" s="105">
        <v>60</v>
      </c>
      <c r="V65" s="142">
        <f t="shared" si="2"/>
        <v>0.85714285714285698</v>
      </c>
      <c r="W65" s="64">
        <f>S65*3+T65*6</f>
        <v>186</v>
      </c>
      <c r="X65" s="64"/>
    </row>
    <row r="66" spans="1:24">
      <c r="A66" s="25">
        <v>712</v>
      </c>
      <c r="B66" s="26" t="s">
        <v>349</v>
      </c>
      <c r="C66" s="26" t="s">
        <v>339</v>
      </c>
      <c r="D66" s="127">
        <v>7</v>
      </c>
      <c r="E66" s="129">
        <v>9</v>
      </c>
      <c r="F66" s="121">
        <v>0</v>
      </c>
      <c r="G66" s="124">
        <f t="shared" si="6"/>
        <v>0</v>
      </c>
      <c r="H66" s="123">
        <v>0</v>
      </c>
      <c r="I66" s="128">
        <v>35</v>
      </c>
      <c r="J66" s="41">
        <v>17</v>
      </c>
      <c r="K66" s="53">
        <v>23</v>
      </c>
      <c r="L66" s="64">
        <v>16</v>
      </c>
      <c r="M66" s="64">
        <v>1970</v>
      </c>
      <c r="N66" s="92">
        <f t="shared" si="8"/>
        <v>0.94117647058823495</v>
      </c>
      <c r="O66" s="64">
        <f t="shared" si="20"/>
        <v>197</v>
      </c>
      <c r="P66" s="64"/>
      <c r="Q66" s="40">
        <v>72</v>
      </c>
      <c r="R66" s="40">
        <v>84</v>
      </c>
      <c r="S66" s="105">
        <v>72</v>
      </c>
      <c r="T66" s="105">
        <v>5</v>
      </c>
      <c r="U66" s="105">
        <v>77</v>
      </c>
      <c r="V66" s="142">
        <f t="shared" si="2"/>
        <v>1.06944444444444</v>
      </c>
      <c r="W66" s="64">
        <f>S66*4+T66*8</f>
        <v>328</v>
      </c>
      <c r="X66" s="64"/>
    </row>
    <row r="67" spans="1:24">
      <c r="A67" s="25">
        <v>718</v>
      </c>
      <c r="B67" s="26" t="s">
        <v>350</v>
      </c>
      <c r="C67" s="26" t="s">
        <v>339</v>
      </c>
      <c r="D67" s="127">
        <v>2</v>
      </c>
      <c r="E67" s="129">
        <v>4</v>
      </c>
      <c r="F67" s="121">
        <v>0</v>
      </c>
      <c r="G67" s="124">
        <f t="shared" si="6"/>
        <v>0</v>
      </c>
      <c r="H67" s="123">
        <v>0</v>
      </c>
      <c r="I67" s="128">
        <v>10</v>
      </c>
      <c r="J67" s="53">
        <v>7</v>
      </c>
      <c r="K67" s="53">
        <v>11</v>
      </c>
      <c r="L67" s="64">
        <v>2</v>
      </c>
      <c r="M67" s="64">
        <v>250</v>
      </c>
      <c r="N67" s="92">
        <f t="shared" si="8"/>
        <v>0.28571428571428598</v>
      </c>
      <c r="O67" s="64">
        <f t="shared" si="20"/>
        <v>25</v>
      </c>
      <c r="P67" s="64">
        <v>30</v>
      </c>
      <c r="Q67" s="40">
        <v>50</v>
      </c>
      <c r="R67" s="40">
        <v>61</v>
      </c>
      <c r="S67" s="105">
        <v>6</v>
      </c>
      <c r="T67" s="105">
        <v>2</v>
      </c>
      <c r="U67" s="105">
        <v>8</v>
      </c>
      <c r="V67" s="142">
        <f>U67/Q67</f>
        <v>0.16</v>
      </c>
      <c r="W67" s="64">
        <f>S67*3+T67*6</f>
        <v>30</v>
      </c>
      <c r="X67" s="64">
        <f>(Q67-U67)*2.5</f>
        <v>105</v>
      </c>
    </row>
    <row r="68" spans="1:24">
      <c r="A68" s="25">
        <v>723</v>
      </c>
      <c r="B68" s="26" t="s">
        <v>351</v>
      </c>
      <c r="C68" s="26" t="s">
        <v>339</v>
      </c>
      <c r="D68" s="127">
        <v>2</v>
      </c>
      <c r="E68" s="129">
        <v>4</v>
      </c>
      <c r="F68" s="121">
        <v>0</v>
      </c>
      <c r="G68" s="124">
        <f t="shared" si="6"/>
        <v>0</v>
      </c>
      <c r="H68" s="123">
        <v>0</v>
      </c>
      <c r="I68" s="128">
        <v>10</v>
      </c>
      <c r="J68" s="41">
        <v>7</v>
      </c>
      <c r="K68" s="53">
        <v>11</v>
      </c>
      <c r="L68" s="64">
        <v>6</v>
      </c>
      <c r="M68" s="64">
        <v>810</v>
      </c>
      <c r="N68" s="92">
        <f t="shared" si="8"/>
        <v>0.85714285714285698</v>
      </c>
      <c r="O68" s="64">
        <f t="shared" si="20"/>
        <v>81</v>
      </c>
      <c r="P68" s="64"/>
      <c r="Q68" s="40">
        <v>50</v>
      </c>
      <c r="R68" s="40">
        <v>61</v>
      </c>
      <c r="S68" s="105">
        <v>55</v>
      </c>
      <c r="T68" s="105">
        <v>9</v>
      </c>
      <c r="U68" s="105">
        <v>64</v>
      </c>
      <c r="V68" s="142">
        <f>U68/Q68</f>
        <v>1.28</v>
      </c>
      <c r="W68" s="64">
        <f>S68*4+T68*8</f>
        <v>292</v>
      </c>
      <c r="X68" s="64"/>
    </row>
    <row r="69" spans="1:24">
      <c r="A69" s="25">
        <v>724</v>
      </c>
      <c r="B69" s="26" t="s">
        <v>352</v>
      </c>
      <c r="C69" s="26" t="s">
        <v>339</v>
      </c>
      <c r="D69" s="127">
        <v>4</v>
      </c>
      <c r="E69" s="129">
        <v>6</v>
      </c>
      <c r="F69" s="121">
        <v>1</v>
      </c>
      <c r="G69" s="124">
        <f t="shared" si="6"/>
        <v>0.25</v>
      </c>
      <c r="H69" s="123">
        <v>15</v>
      </c>
      <c r="I69" s="128">
        <v>15</v>
      </c>
      <c r="J69" s="41">
        <v>10</v>
      </c>
      <c r="K69" s="53">
        <v>16</v>
      </c>
      <c r="L69" s="64">
        <v>10</v>
      </c>
      <c r="M69" s="64">
        <v>1280</v>
      </c>
      <c r="N69" s="92">
        <f t="shared" si="8"/>
        <v>1</v>
      </c>
      <c r="O69" s="64">
        <f t="shared" si="20"/>
        <v>128</v>
      </c>
      <c r="P69" s="64"/>
      <c r="Q69" s="40">
        <v>64</v>
      </c>
      <c r="R69" s="40">
        <v>75</v>
      </c>
      <c r="S69" s="105">
        <v>79</v>
      </c>
      <c r="T69" s="105">
        <v>29</v>
      </c>
      <c r="U69" s="105">
        <v>108</v>
      </c>
      <c r="V69" s="142">
        <f>U69/Q69</f>
        <v>1.6875</v>
      </c>
      <c r="W69" s="64">
        <f>S69*4+T69*8</f>
        <v>548</v>
      </c>
      <c r="X69" s="64"/>
    </row>
    <row r="70" spans="1:24">
      <c r="A70" s="25">
        <v>740</v>
      </c>
      <c r="B70" s="26" t="s">
        <v>353</v>
      </c>
      <c r="C70" s="26" t="s">
        <v>339</v>
      </c>
      <c r="D70" s="127">
        <v>1</v>
      </c>
      <c r="E70" s="129">
        <v>2</v>
      </c>
      <c r="F70" s="121">
        <v>2</v>
      </c>
      <c r="G70" s="124">
        <f t="shared" si="6"/>
        <v>2</v>
      </c>
      <c r="H70" s="123">
        <v>50</v>
      </c>
      <c r="I70" s="128"/>
      <c r="J70" s="41">
        <v>4</v>
      </c>
      <c r="K70" s="53">
        <v>9</v>
      </c>
      <c r="L70" s="64">
        <v>2</v>
      </c>
      <c r="M70" s="64">
        <v>250</v>
      </c>
      <c r="N70" s="92">
        <f t="shared" si="8"/>
        <v>0.5</v>
      </c>
      <c r="O70" s="64">
        <f t="shared" si="20"/>
        <v>25</v>
      </c>
      <c r="P70" s="64">
        <v>12</v>
      </c>
      <c r="Q70" s="43">
        <v>47</v>
      </c>
      <c r="R70" s="43">
        <v>58</v>
      </c>
      <c r="S70" s="105">
        <v>38</v>
      </c>
      <c r="T70" s="105">
        <v>8</v>
      </c>
      <c r="U70" s="105">
        <v>46</v>
      </c>
      <c r="V70" s="142">
        <f>U70/Q70</f>
        <v>0.97872340425531901</v>
      </c>
      <c r="W70" s="64">
        <f t="shared" ref="W70:W75" si="21">S70*3+T70*6</f>
        <v>162</v>
      </c>
      <c r="X70" s="64"/>
    </row>
    <row r="71" spans="1:24">
      <c r="A71" s="25">
        <v>743</v>
      </c>
      <c r="B71" s="26" t="s">
        <v>354</v>
      </c>
      <c r="C71" s="26" t="s">
        <v>339</v>
      </c>
      <c r="D71" s="127"/>
      <c r="E71" s="129"/>
      <c r="F71" s="121"/>
      <c r="G71" s="124"/>
      <c r="H71" s="123"/>
      <c r="I71" s="128"/>
      <c r="J71" s="41"/>
      <c r="K71" s="53"/>
      <c r="L71" s="64"/>
      <c r="M71" s="64"/>
      <c r="N71" s="92" t="e">
        <f t="shared" si="8"/>
        <v>#DIV/0!</v>
      </c>
      <c r="O71" s="64"/>
      <c r="P71" s="64"/>
      <c r="Q71" s="43">
        <v>0</v>
      </c>
      <c r="R71" s="43">
        <v>0</v>
      </c>
      <c r="S71" s="105"/>
      <c r="T71" s="105"/>
      <c r="U71" s="105"/>
      <c r="V71" s="142"/>
      <c r="W71" s="64"/>
      <c r="X71" s="64"/>
    </row>
    <row r="72" spans="1:24" s="5" customFormat="1">
      <c r="A72" s="34" t="s">
        <v>303</v>
      </c>
      <c r="B72" s="35"/>
      <c r="C72" s="35" t="s">
        <v>339</v>
      </c>
      <c r="D72" s="45">
        <f t="shared" ref="D72:X72" si="22">SUM(D56:D71)</f>
        <v>48</v>
      </c>
      <c r="E72" s="45">
        <f t="shared" si="22"/>
        <v>78</v>
      </c>
      <c r="F72" s="45">
        <f t="shared" si="22"/>
        <v>20</v>
      </c>
      <c r="G72" s="45">
        <f t="shared" si="22"/>
        <v>7.2833333333333297</v>
      </c>
      <c r="H72" s="45">
        <f t="shared" si="22"/>
        <v>370</v>
      </c>
      <c r="I72" s="45">
        <f t="shared" si="22"/>
        <v>150</v>
      </c>
      <c r="J72" s="45">
        <f t="shared" si="22"/>
        <v>151</v>
      </c>
      <c r="K72" s="45">
        <f t="shared" si="22"/>
        <v>225</v>
      </c>
      <c r="L72" s="45">
        <f t="shared" si="22"/>
        <v>126</v>
      </c>
      <c r="M72" s="45">
        <f t="shared" si="22"/>
        <v>15926.44</v>
      </c>
      <c r="N72" s="45" t="e">
        <f t="shared" si="22"/>
        <v>#DIV/0!</v>
      </c>
      <c r="O72" s="45">
        <f t="shared" si="22"/>
        <v>1631.944</v>
      </c>
      <c r="P72" s="45">
        <f t="shared" si="22"/>
        <v>192</v>
      </c>
      <c r="Q72" s="45">
        <f t="shared" si="22"/>
        <v>865</v>
      </c>
      <c r="R72" s="45">
        <f t="shared" si="22"/>
        <v>1035</v>
      </c>
      <c r="S72" s="45">
        <f t="shared" si="22"/>
        <v>724</v>
      </c>
      <c r="T72" s="45">
        <f t="shared" si="22"/>
        <v>129</v>
      </c>
      <c r="U72" s="45">
        <f t="shared" si="22"/>
        <v>853</v>
      </c>
      <c r="V72" s="45">
        <f t="shared" si="22"/>
        <v>14.5631485318267</v>
      </c>
      <c r="W72" s="45">
        <f t="shared" si="22"/>
        <v>3591</v>
      </c>
      <c r="X72" s="45">
        <f t="shared" si="22"/>
        <v>362.5</v>
      </c>
    </row>
    <row r="73" spans="1:24">
      <c r="A73" s="47">
        <v>341</v>
      </c>
      <c r="B73" s="18" t="s">
        <v>355</v>
      </c>
      <c r="C73" s="18" t="s">
        <v>356</v>
      </c>
      <c r="D73" s="119">
        <v>9</v>
      </c>
      <c r="E73" s="121">
        <v>14</v>
      </c>
      <c r="F73" s="121">
        <v>23</v>
      </c>
      <c r="G73" s="124">
        <f t="shared" ref="G73:G105" si="23">F73/D73</f>
        <v>2.5555555555555598</v>
      </c>
      <c r="H73" s="123">
        <v>575</v>
      </c>
      <c r="I73" s="128"/>
      <c r="J73" s="40">
        <v>30</v>
      </c>
      <c r="K73" s="40">
        <v>44</v>
      </c>
      <c r="L73" s="64">
        <v>30</v>
      </c>
      <c r="M73" s="64">
        <v>3841.44</v>
      </c>
      <c r="N73" s="92">
        <f t="shared" ref="N73:N105" si="24">L73/J73</f>
        <v>1</v>
      </c>
      <c r="O73" s="64">
        <f t="shared" ref="O73:O87" si="25">M73*0.1</f>
        <v>384.14400000000001</v>
      </c>
      <c r="P73" s="64"/>
      <c r="Q73" s="74">
        <v>157</v>
      </c>
      <c r="R73" s="74">
        <v>188</v>
      </c>
      <c r="S73" s="105">
        <v>107</v>
      </c>
      <c r="T73" s="105">
        <v>49</v>
      </c>
      <c r="U73" s="105">
        <v>156</v>
      </c>
      <c r="V73" s="142">
        <f t="shared" ref="V73:V105" si="26">U73/Q73</f>
        <v>0.99363057324840798</v>
      </c>
      <c r="W73" s="64">
        <f t="shared" si="21"/>
        <v>615</v>
      </c>
      <c r="X73" s="64"/>
    </row>
    <row r="74" spans="1:24">
      <c r="A74" s="41">
        <v>539</v>
      </c>
      <c r="B74" s="26" t="s">
        <v>357</v>
      </c>
      <c r="C74" s="26" t="s">
        <v>356</v>
      </c>
      <c r="D74" s="119">
        <v>2</v>
      </c>
      <c r="E74" s="121">
        <v>3</v>
      </c>
      <c r="F74" s="121">
        <v>0</v>
      </c>
      <c r="G74" s="124">
        <f t="shared" si="23"/>
        <v>0</v>
      </c>
      <c r="H74" s="123">
        <v>0</v>
      </c>
      <c r="I74" s="128">
        <v>10</v>
      </c>
      <c r="J74" s="40">
        <v>5</v>
      </c>
      <c r="K74" s="40">
        <v>10</v>
      </c>
      <c r="L74" s="64">
        <v>3</v>
      </c>
      <c r="M74" s="64">
        <v>405</v>
      </c>
      <c r="N74" s="92">
        <f t="shared" si="24"/>
        <v>0.6</v>
      </c>
      <c r="O74" s="64">
        <f t="shared" si="25"/>
        <v>40.5</v>
      </c>
      <c r="P74" s="64">
        <v>12</v>
      </c>
      <c r="Q74" s="40">
        <v>33</v>
      </c>
      <c r="R74" s="40">
        <v>40</v>
      </c>
      <c r="S74" s="105">
        <v>41</v>
      </c>
      <c r="T74" s="105">
        <v>9</v>
      </c>
      <c r="U74" s="105">
        <v>50</v>
      </c>
      <c r="V74" s="142">
        <f t="shared" si="26"/>
        <v>1.51515151515152</v>
      </c>
      <c r="W74" s="64">
        <f>S74*4+T74*8</f>
        <v>236</v>
      </c>
      <c r="X74" s="64"/>
    </row>
    <row r="75" spans="1:24">
      <c r="A75" s="41">
        <v>548</v>
      </c>
      <c r="B75" s="26" t="s">
        <v>358</v>
      </c>
      <c r="C75" s="26" t="s">
        <v>356</v>
      </c>
      <c r="D75" s="119">
        <v>2</v>
      </c>
      <c r="E75" s="121">
        <v>3</v>
      </c>
      <c r="F75" s="121">
        <v>0</v>
      </c>
      <c r="G75" s="124">
        <f t="shared" si="23"/>
        <v>0</v>
      </c>
      <c r="H75" s="123">
        <v>0</v>
      </c>
      <c r="I75" s="128">
        <v>10</v>
      </c>
      <c r="J75" s="105">
        <v>6</v>
      </c>
      <c r="K75" s="40">
        <v>10</v>
      </c>
      <c r="L75" s="64">
        <v>0</v>
      </c>
      <c r="M75" s="64">
        <v>0</v>
      </c>
      <c r="N75" s="92">
        <f t="shared" si="24"/>
        <v>0</v>
      </c>
      <c r="O75" s="64">
        <f t="shared" si="25"/>
        <v>0</v>
      </c>
      <c r="P75" s="64">
        <v>36</v>
      </c>
      <c r="Q75" s="40">
        <v>32</v>
      </c>
      <c r="R75" s="40">
        <v>38</v>
      </c>
      <c r="S75" s="105">
        <v>9</v>
      </c>
      <c r="T75" s="105">
        <v>1</v>
      </c>
      <c r="U75" s="105">
        <v>10</v>
      </c>
      <c r="V75" s="142">
        <f t="shared" si="26"/>
        <v>0.3125</v>
      </c>
      <c r="W75" s="64">
        <f t="shared" si="21"/>
        <v>33</v>
      </c>
      <c r="X75" s="64">
        <f>(Q75-U75)*2.5</f>
        <v>55</v>
      </c>
    </row>
    <row r="76" spans="1:24">
      <c r="A76" s="41">
        <v>549</v>
      </c>
      <c r="B76" s="26" t="s">
        <v>359</v>
      </c>
      <c r="C76" s="26" t="s">
        <v>356</v>
      </c>
      <c r="D76" s="119">
        <v>1</v>
      </c>
      <c r="E76" s="121">
        <v>2</v>
      </c>
      <c r="F76" s="121">
        <v>0</v>
      </c>
      <c r="G76" s="124">
        <f t="shared" si="23"/>
        <v>0</v>
      </c>
      <c r="H76" s="123">
        <v>0</v>
      </c>
      <c r="I76" s="128">
        <v>5</v>
      </c>
      <c r="J76" s="105">
        <v>5</v>
      </c>
      <c r="K76" s="40">
        <v>7</v>
      </c>
      <c r="L76" s="64">
        <v>2</v>
      </c>
      <c r="M76" s="64">
        <v>280</v>
      </c>
      <c r="N76" s="92">
        <f t="shared" si="24"/>
        <v>0.4</v>
      </c>
      <c r="O76" s="64">
        <f t="shared" si="25"/>
        <v>28</v>
      </c>
      <c r="P76" s="64">
        <v>18</v>
      </c>
      <c r="Q76" s="40">
        <v>25</v>
      </c>
      <c r="R76" s="40">
        <v>30</v>
      </c>
      <c r="S76" s="105">
        <v>79</v>
      </c>
      <c r="T76" s="105">
        <v>9</v>
      </c>
      <c r="U76" s="105">
        <v>88</v>
      </c>
      <c r="V76" s="142">
        <f t="shared" si="26"/>
        <v>3.52</v>
      </c>
      <c r="W76" s="64">
        <f>S76*4+T76*8</f>
        <v>388</v>
      </c>
      <c r="X76" s="64"/>
    </row>
    <row r="77" spans="1:24">
      <c r="A77" s="41">
        <v>550</v>
      </c>
      <c r="B77" s="26" t="s">
        <v>360</v>
      </c>
      <c r="C77" s="26" t="s">
        <v>356</v>
      </c>
      <c r="D77" s="119">
        <v>2</v>
      </c>
      <c r="E77" s="121">
        <v>3</v>
      </c>
      <c r="F77" s="121">
        <v>2</v>
      </c>
      <c r="G77" s="124">
        <f t="shared" si="23"/>
        <v>1</v>
      </c>
      <c r="H77" s="123">
        <v>30</v>
      </c>
      <c r="I77" s="128"/>
      <c r="J77" s="40">
        <v>9</v>
      </c>
      <c r="K77" s="40">
        <v>13</v>
      </c>
      <c r="L77" s="64">
        <v>8</v>
      </c>
      <c r="M77" s="64">
        <v>923</v>
      </c>
      <c r="N77" s="92">
        <f t="shared" si="24"/>
        <v>0.88888888888888895</v>
      </c>
      <c r="O77" s="64">
        <f t="shared" si="25"/>
        <v>92.3</v>
      </c>
      <c r="P77" s="64"/>
      <c r="Q77" s="40">
        <v>46</v>
      </c>
      <c r="R77" s="40">
        <v>55</v>
      </c>
      <c r="S77" s="105">
        <v>68</v>
      </c>
      <c r="T77" s="105">
        <v>4</v>
      </c>
      <c r="U77" s="105">
        <v>72</v>
      </c>
      <c r="V77" s="142">
        <f t="shared" si="26"/>
        <v>1.5652173913043499</v>
      </c>
      <c r="W77" s="64">
        <f>S77*4+T77*8</f>
        <v>304</v>
      </c>
      <c r="X77" s="64"/>
    </row>
    <row r="78" spans="1:24">
      <c r="A78" s="41">
        <v>579</v>
      </c>
      <c r="B78" s="26" t="s">
        <v>361</v>
      </c>
      <c r="C78" s="26" t="s">
        <v>356</v>
      </c>
      <c r="D78" s="119">
        <v>1</v>
      </c>
      <c r="E78" s="121">
        <v>2</v>
      </c>
      <c r="F78" s="121">
        <v>0</v>
      </c>
      <c r="G78" s="124">
        <f t="shared" si="23"/>
        <v>0</v>
      </c>
      <c r="H78" s="123">
        <v>0</v>
      </c>
      <c r="I78" s="128">
        <v>5</v>
      </c>
      <c r="J78" s="40">
        <v>3</v>
      </c>
      <c r="K78" s="40">
        <v>5</v>
      </c>
      <c r="L78" s="64">
        <v>3</v>
      </c>
      <c r="M78" s="64">
        <v>345</v>
      </c>
      <c r="N78" s="92">
        <f t="shared" si="24"/>
        <v>1</v>
      </c>
      <c r="O78" s="64">
        <f t="shared" si="25"/>
        <v>34.5</v>
      </c>
      <c r="P78" s="64"/>
      <c r="Q78" s="40">
        <v>18</v>
      </c>
      <c r="R78" s="40">
        <v>21</v>
      </c>
      <c r="S78" s="105">
        <v>5</v>
      </c>
      <c r="T78" s="105">
        <v>6</v>
      </c>
      <c r="U78" s="105">
        <v>11</v>
      </c>
      <c r="V78" s="142">
        <f t="shared" si="26"/>
        <v>0.61111111111111105</v>
      </c>
      <c r="W78" s="64">
        <f>S78*3+T78*6</f>
        <v>51</v>
      </c>
      <c r="X78" s="64">
        <f>(Q78-U78)*2.5</f>
        <v>17.5</v>
      </c>
    </row>
    <row r="79" spans="1:24">
      <c r="A79" s="41">
        <v>586</v>
      </c>
      <c r="B79" s="26" t="s">
        <v>362</v>
      </c>
      <c r="C79" s="26" t="s">
        <v>356</v>
      </c>
      <c r="D79" s="119">
        <v>1</v>
      </c>
      <c r="E79" s="121">
        <v>2</v>
      </c>
      <c r="F79" s="121">
        <v>0</v>
      </c>
      <c r="G79" s="124">
        <f t="shared" si="23"/>
        <v>0</v>
      </c>
      <c r="H79" s="123">
        <v>0</v>
      </c>
      <c r="I79" s="128">
        <v>5</v>
      </c>
      <c r="J79" s="40">
        <v>4</v>
      </c>
      <c r="K79" s="40">
        <v>6</v>
      </c>
      <c r="L79" s="64">
        <v>5</v>
      </c>
      <c r="M79" s="64">
        <v>595</v>
      </c>
      <c r="N79" s="92">
        <f t="shared" si="24"/>
        <v>1.25</v>
      </c>
      <c r="O79" s="64">
        <f t="shared" si="25"/>
        <v>59.5</v>
      </c>
      <c r="P79" s="64"/>
      <c r="Q79" s="40">
        <v>21</v>
      </c>
      <c r="R79" s="40">
        <v>26</v>
      </c>
      <c r="S79" s="105">
        <v>24</v>
      </c>
      <c r="T79" s="105">
        <v>1</v>
      </c>
      <c r="U79" s="105">
        <v>25</v>
      </c>
      <c r="V79" s="142">
        <f t="shared" si="26"/>
        <v>1.19047619047619</v>
      </c>
      <c r="W79" s="64">
        <f t="shared" ref="W79:W85" si="27">S79*4+T79*8</f>
        <v>104</v>
      </c>
      <c r="X79" s="64"/>
    </row>
    <row r="80" spans="1:24">
      <c r="A80" s="41">
        <v>591</v>
      </c>
      <c r="B80" s="26" t="s">
        <v>363</v>
      </c>
      <c r="C80" s="26" t="s">
        <v>356</v>
      </c>
      <c r="D80" s="119">
        <v>2</v>
      </c>
      <c r="E80" s="121">
        <v>4</v>
      </c>
      <c r="F80" s="121">
        <v>3</v>
      </c>
      <c r="G80" s="124">
        <f t="shared" si="23"/>
        <v>1.5</v>
      </c>
      <c r="H80" s="123">
        <v>45</v>
      </c>
      <c r="I80" s="128"/>
      <c r="J80" s="40">
        <v>7</v>
      </c>
      <c r="K80" s="40">
        <v>11</v>
      </c>
      <c r="L80" s="64">
        <v>6</v>
      </c>
      <c r="M80" s="64">
        <v>793.2</v>
      </c>
      <c r="N80" s="92">
        <f t="shared" si="24"/>
        <v>0.85714285714285698</v>
      </c>
      <c r="O80" s="64">
        <f t="shared" si="25"/>
        <v>79.319999999999993</v>
      </c>
      <c r="P80" s="64"/>
      <c r="Q80" s="40">
        <v>40</v>
      </c>
      <c r="R80" s="40">
        <v>48</v>
      </c>
      <c r="S80" s="105">
        <v>39</v>
      </c>
      <c r="T80" s="105">
        <v>3</v>
      </c>
      <c r="U80" s="105">
        <v>42</v>
      </c>
      <c r="V80" s="142">
        <f t="shared" si="26"/>
        <v>1.05</v>
      </c>
      <c r="W80" s="64">
        <f t="shared" si="27"/>
        <v>180</v>
      </c>
      <c r="X80" s="64"/>
    </row>
    <row r="81" spans="1:24">
      <c r="A81" s="41">
        <v>594</v>
      </c>
      <c r="B81" s="26" t="s">
        <v>364</v>
      </c>
      <c r="C81" s="26" t="s">
        <v>356</v>
      </c>
      <c r="D81" s="119">
        <v>3</v>
      </c>
      <c r="E81" s="121">
        <v>5</v>
      </c>
      <c r="F81" s="121">
        <v>1</v>
      </c>
      <c r="G81" s="124">
        <f t="shared" si="23"/>
        <v>0.33333333333333298</v>
      </c>
      <c r="H81" s="123">
        <v>15</v>
      </c>
      <c r="I81" s="128">
        <v>10</v>
      </c>
      <c r="J81" s="40">
        <v>10</v>
      </c>
      <c r="K81" s="40">
        <v>15</v>
      </c>
      <c r="L81" s="64">
        <v>6</v>
      </c>
      <c r="M81" s="64">
        <v>750</v>
      </c>
      <c r="N81" s="92">
        <f t="shared" si="24"/>
        <v>0.6</v>
      </c>
      <c r="O81" s="64">
        <f t="shared" si="25"/>
        <v>75</v>
      </c>
      <c r="P81" s="64">
        <v>24</v>
      </c>
      <c r="Q81" s="40">
        <v>53</v>
      </c>
      <c r="R81" s="40">
        <v>63</v>
      </c>
      <c r="S81" s="105">
        <v>43</v>
      </c>
      <c r="T81" s="105">
        <v>13</v>
      </c>
      <c r="U81" s="105">
        <v>56</v>
      </c>
      <c r="V81" s="142">
        <f t="shared" si="26"/>
        <v>1.0566037735849101</v>
      </c>
      <c r="W81" s="64">
        <f t="shared" si="27"/>
        <v>276</v>
      </c>
      <c r="X81" s="64"/>
    </row>
    <row r="82" spans="1:24">
      <c r="A82" s="41">
        <v>716</v>
      </c>
      <c r="B82" s="26" t="s">
        <v>365</v>
      </c>
      <c r="C82" s="26" t="s">
        <v>356</v>
      </c>
      <c r="D82" s="119">
        <v>2</v>
      </c>
      <c r="E82" s="121">
        <v>3</v>
      </c>
      <c r="F82" s="121">
        <v>2</v>
      </c>
      <c r="G82" s="124">
        <f t="shared" si="23"/>
        <v>1</v>
      </c>
      <c r="H82" s="123">
        <v>30</v>
      </c>
      <c r="I82" s="128"/>
      <c r="J82" s="105">
        <v>6</v>
      </c>
      <c r="K82" s="40">
        <v>8</v>
      </c>
      <c r="L82" s="64">
        <v>1</v>
      </c>
      <c r="M82" s="64">
        <v>146.6</v>
      </c>
      <c r="N82" s="92">
        <f t="shared" si="24"/>
        <v>0.16666666666666699</v>
      </c>
      <c r="O82" s="64">
        <f t="shared" si="25"/>
        <v>14.66</v>
      </c>
      <c r="P82" s="64">
        <v>30</v>
      </c>
      <c r="Q82" s="40">
        <v>30</v>
      </c>
      <c r="R82" s="40">
        <v>36</v>
      </c>
      <c r="S82" s="105">
        <v>29</v>
      </c>
      <c r="T82" s="105">
        <v>12</v>
      </c>
      <c r="U82" s="105">
        <v>41</v>
      </c>
      <c r="V82" s="142">
        <f t="shared" si="26"/>
        <v>1.36666666666667</v>
      </c>
      <c r="W82" s="64">
        <f t="shared" si="27"/>
        <v>212</v>
      </c>
      <c r="X82" s="64"/>
    </row>
    <row r="83" spans="1:24">
      <c r="A83" s="41">
        <v>717</v>
      </c>
      <c r="B83" s="26" t="s">
        <v>366</v>
      </c>
      <c r="C83" s="26" t="s">
        <v>356</v>
      </c>
      <c r="D83" s="119">
        <v>3</v>
      </c>
      <c r="E83" s="121">
        <v>4</v>
      </c>
      <c r="F83" s="121">
        <v>5</v>
      </c>
      <c r="G83" s="124">
        <f t="shared" si="23"/>
        <v>1.6666666666666701</v>
      </c>
      <c r="H83" s="123">
        <v>125</v>
      </c>
      <c r="I83" s="128"/>
      <c r="J83" s="40">
        <v>9</v>
      </c>
      <c r="K83" s="40">
        <v>13</v>
      </c>
      <c r="L83" s="64">
        <v>6</v>
      </c>
      <c r="M83" s="64">
        <v>840</v>
      </c>
      <c r="N83" s="92">
        <f t="shared" si="24"/>
        <v>0.66666666666666696</v>
      </c>
      <c r="O83" s="64">
        <f t="shared" si="25"/>
        <v>84</v>
      </c>
      <c r="P83" s="64"/>
      <c r="Q83" s="40">
        <v>48</v>
      </c>
      <c r="R83" s="40">
        <v>57</v>
      </c>
      <c r="S83" s="105">
        <v>74</v>
      </c>
      <c r="T83" s="105">
        <v>2</v>
      </c>
      <c r="U83" s="105">
        <v>76</v>
      </c>
      <c r="V83" s="142">
        <f t="shared" si="26"/>
        <v>1.5833333333333299</v>
      </c>
      <c r="W83" s="64">
        <f t="shared" si="27"/>
        <v>312</v>
      </c>
      <c r="X83" s="64"/>
    </row>
    <row r="84" spans="1:24">
      <c r="A84" s="41">
        <v>719</v>
      </c>
      <c r="B84" s="26" t="s">
        <v>367</v>
      </c>
      <c r="C84" s="26" t="s">
        <v>356</v>
      </c>
      <c r="D84" s="119">
        <v>3</v>
      </c>
      <c r="E84" s="121">
        <v>6</v>
      </c>
      <c r="F84" s="121">
        <v>4</v>
      </c>
      <c r="G84" s="124">
        <f t="shared" si="23"/>
        <v>1.3333333333333299</v>
      </c>
      <c r="H84" s="123">
        <v>60</v>
      </c>
      <c r="I84" s="128"/>
      <c r="J84" s="40">
        <v>13</v>
      </c>
      <c r="K84" s="40">
        <v>19</v>
      </c>
      <c r="L84" s="64">
        <v>12</v>
      </c>
      <c r="M84" s="64">
        <v>1470</v>
      </c>
      <c r="N84" s="92">
        <f t="shared" si="24"/>
        <v>0.92307692307692302</v>
      </c>
      <c r="O84" s="64">
        <f t="shared" si="25"/>
        <v>147</v>
      </c>
      <c r="P84" s="64"/>
      <c r="Q84" s="40">
        <v>68</v>
      </c>
      <c r="R84" s="40">
        <v>81</v>
      </c>
      <c r="S84" s="105">
        <v>122</v>
      </c>
      <c r="T84" s="105">
        <v>3</v>
      </c>
      <c r="U84" s="105">
        <v>125</v>
      </c>
      <c r="V84" s="142">
        <f t="shared" si="26"/>
        <v>1.8382352941176501</v>
      </c>
      <c r="W84" s="64">
        <f t="shared" si="27"/>
        <v>512</v>
      </c>
      <c r="X84" s="64"/>
    </row>
    <row r="85" spans="1:24">
      <c r="A85" s="41">
        <v>720</v>
      </c>
      <c r="B85" s="26" t="s">
        <v>368</v>
      </c>
      <c r="C85" s="26" t="s">
        <v>356</v>
      </c>
      <c r="D85" s="119">
        <v>2</v>
      </c>
      <c r="E85" s="121">
        <v>3</v>
      </c>
      <c r="F85" s="121">
        <v>3</v>
      </c>
      <c r="G85" s="124">
        <f t="shared" si="23"/>
        <v>1.5</v>
      </c>
      <c r="H85" s="123">
        <v>75</v>
      </c>
      <c r="I85" s="128"/>
      <c r="J85" s="105">
        <v>6</v>
      </c>
      <c r="K85" s="40">
        <v>9</v>
      </c>
      <c r="L85" s="64">
        <v>1</v>
      </c>
      <c r="M85" s="64">
        <v>125</v>
      </c>
      <c r="N85" s="92">
        <f t="shared" si="24"/>
        <v>0.16666666666666699</v>
      </c>
      <c r="O85" s="64">
        <f t="shared" si="25"/>
        <v>12.5</v>
      </c>
      <c r="P85" s="64">
        <v>30</v>
      </c>
      <c r="Q85" s="40">
        <v>32</v>
      </c>
      <c r="R85" s="40">
        <v>38</v>
      </c>
      <c r="S85" s="105">
        <v>45</v>
      </c>
      <c r="T85" s="105">
        <v>7</v>
      </c>
      <c r="U85" s="105">
        <v>52</v>
      </c>
      <c r="V85" s="142">
        <f t="shared" si="26"/>
        <v>1.625</v>
      </c>
      <c r="W85" s="64">
        <f t="shared" si="27"/>
        <v>236</v>
      </c>
      <c r="X85" s="64"/>
    </row>
    <row r="86" spans="1:24">
      <c r="A86" s="41">
        <v>721</v>
      </c>
      <c r="B86" s="26" t="s">
        <v>369</v>
      </c>
      <c r="C86" s="26" t="s">
        <v>356</v>
      </c>
      <c r="D86" s="119">
        <v>2</v>
      </c>
      <c r="E86" s="121">
        <v>3</v>
      </c>
      <c r="F86" s="121">
        <v>1</v>
      </c>
      <c r="G86" s="124">
        <f t="shared" si="23"/>
        <v>0.5</v>
      </c>
      <c r="H86" s="123">
        <v>15</v>
      </c>
      <c r="I86" s="128">
        <v>5</v>
      </c>
      <c r="J86" s="105">
        <v>6</v>
      </c>
      <c r="K86" s="40">
        <v>9</v>
      </c>
      <c r="L86" s="64">
        <v>2</v>
      </c>
      <c r="M86" s="64">
        <v>310</v>
      </c>
      <c r="N86" s="92">
        <f t="shared" si="24"/>
        <v>0.33333333333333298</v>
      </c>
      <c r="O86" s="64">
        <f t="shared" si="25"/>
        <v>31</v>
      </c>
      <c r="P86" s="64">
        <v>24</v>
      </c>
      <c r="Q86" s="40">
        <v>33</v>
      </c>
      <c r="R86" s="40">
        <v>40</v>
      </c>
      <c r="S86" s="105">
        <v>23</v>
      </c>
      <c r="T86" s="105">
        <v>8</v>
      </c>
      <c r="U86" s="105">
        <v>31</v>
      </c>
      <c r="V86" s="142">
        <f t="shared" si="26"/>
        <v>0.939393939393939</v>
      </c>
      <c r="W86" s="64">
        <f t="shared" ref="W86:W93" si="28">S86*3+T86*6</f>
        <v>117</v>
      </c>
      <c r="X86" s="64"/>
    </row>
    <row r="87" spans="1:24">
      <c r="A87" s="50">
        <v>732</v>
      </c>
      <c r="B87" s="44" t="s">
        <v>370</v>
      </c>
      <c r="C87" s="44" t="s">
        <v>356</v>
      </c>
      <c r="D87" s="119">
        <v>1</v>
      </c>
      <c r="E87" s="121">
        <v>2</v>
      </c>
      <c r="F87" s="121">
        <v>0</v>
      </c>
      <c r="G87" s="124">
        <f t="shared" si="23"/>
        <v>0</v>
      </c>
      <c r="H87" s="123">
        <v>0</v>
      </c>
      <c r="I87" s="128">
        <v>5</v>
      </c>
      <c r="J87" s="105">
        <v>5</v>
      </c>
      <c r="K87" s="40">
        <v>7</v>
      </c>
      <c r="L87" s="64">
        <v>2</v>
      </c>
      <c r="M87" s="64">
        <v>280</v>
      </c>
      <c r="N87" s="92">
        <f t="shared" si="24"/>
        <v>0.4</v>
      </c>
      <c r="O87" s="64">
        <f t="shared" si="25"/>
        <v>28</v>
      </c>
      <c r="P87" s="64">
        <v>18</v>
      </c>
      <c r="Q87" s="43">
        <v>24</v>
      </c>
      <c r="R87" s="43">
        <v>29</v>
      </c>
      <c r="S87" s="105">
        <v>23</v>
      </c>
      <c r="T87" s="105">
        <v>0</v>
      </c>
      <c r="U87" s="105">
        <v>23</v>
      </c>
      <c r="V87" s="142">
        <f t="shared" si="26"/>
        <v>0.95833333333333304</v>
      </c>
      <c r="W87" s="64">
        <f t="shared" si="28"/>
        <v>69</v>
      </c>
      <c r="X87" s="64"/>
    </row>
    <row r="88" spans="1:24" s="5" customFormat="1">
      <c r="A88" s="45" t="s">
        <v>303</v>
      </c>
      <c r="B88" s="35"/>
      <c r="C88" s="35" t="s">
        <v>356</v>
      </c>
      <c r="D88" s="45">
        <f>SUM(D73:D87)</f>
        <v>36</v>
      </c>
      <c r="E88" s="45">
        <f>SUM(E73:E87)</f>
        <v>59</v>
      </c>
      <c r="F88" s="45">
        <f>SUM(F73:F87)</f>
        <v>44</v>
      </c>
      <c r="G88" s="126">
        <f t="shared" si="23"/>
        <v>1.2222222222222201</v>
      </c>
      <c r="H88" s="45">
        <f t="shared" ref="H88:M88" si="29">SUM(H73:H87)</f>
        <v>970</v>
      </c>
      <c r="I88" s="78">
        <f t="shared" si="29"/>
        <v>55</v>
      </c>
      <c r="J88" s="45">
        <f t="shared" si="29"/>
        <v>124</v>
      </c>
      <c r="K88" s="45">
        <f t="shared" si="29"/>
        <v>186</v>
      </c>
      <c r="L88" s="45">
        <f t="shared" si="29"/>
        <v>87</v>
      </c>
      <c r="M88" s="45">
        <f t="shared" si="29"/>
        <v>11104.24</v>
      </c>
      <c r="N88" s="93">
        <f t="shared" si="24"/>
        <v>0.70161290322580605</v>
      </c>
      <c r="O88" s="45">
        <f t="shared" ref="O88:U88" si="30">SUM(O73:O87)</f>
        <v>1110.424</v>
      </c>
      <c r="P88" s="45">
        <f t="shared" si="30"/>
        <v>192</v>
      </c>
      <c r="Q88" s="45">
        <f t="shared" si="30"/>
        <v>660</v>
      </c>
      <c r="R88" s="45">
        <f t="shared" si="30"/>
        <v>790</v>
      </c>
      <c r="S88" s="45">
        <f t="shared" si="30"/>
        <v>731</v>
      </c>
      <c r="T88" s="45">
        <f t="shared" si="30"/>
        <v>127</v>
      </c>
      <c r="U88" s="45">
        <f t="shared" si="30"/>
        <v>858</v>
      </c>
      <c r="V88" s="143">
        <f t="shared" si="26"/>
        <v>1.3</v>
      </c>
      <c r="W88" s="45">
        <f>SUM(W73:W87)</f>
        <v>3645</v>
      </c>
      <c r="X88" s="45">
        <f>SUM(X73:X87)</f>
        <v>72.5</v>
      </c>
    </row>
    <row r="89" spans="1:24">
      <c r="A89" s="41">
        <v>52</v>
      </c>
      <c r="B89" s="26" t="s">
        <v>371</v>
      </c>
      <c r="C89" s="26" t="s">
        <v>372</v>
      </c>
      <c r="D89" s="119">
        <v>5</v>
      </c>
      <c r="E89" s="121">
        <v>7</v>
      </c>
      <c r="F89" s="121">
        <v>10</v>
      </c>
      <c r="G89" s="124">
        <f t="shared" si="23"/>
        <v>2</v>
      </c>
      <c r="H89" s="123">
        <v>250</v>
      </c>
      <c r="I89" s="128"/>
      <c r="J89" s="40">
        <v>14</v>
      </c>
      <c r="K89" s="40">
        <v>21</v>
      </c>
      <c r="L89" s="64">
        <v>12</v>
      </c>
      <c r="M89" s="64">
        <v>1470</v>
      </c>
      <c r="N89" s="92">
        <f t="shared" si="24"/>
        <v>0.85714285714285698</v>
      </c>
      <c r="O89" s="64">
        <f t="shared" ref="O89:O99" si="31">M89*0.1</f>
        <v>147</v>
      </c>
      <c r="P89" s="64"/>
      <c r="Q89" s="74">
        <v>82</v>
      </c>
      <c r="R89" s="74">
        <v>99</v>
      </c>
      <c r="S89" s="105">
        <v>114</v>
      </c>
      <c r="T89" s="105">
        <v>22</v>
      </c>
      <c r="U89" s="105">
        <v>136</v>
      </c>
      <c r="V89" s="142">
        <f t="shared" si="26"/>
        <v>1.65853658536585</v>
      </c>
      <c r="W89" s="64">
        <f t="shared" ref="W89:W95" si="32">S89*4+T89*8</f>
        <v>632</v>
      </c>
      <c r="X89" s="64"/>
    </row>
    <row r="90" spans="1:24">
      <c r="A90" s="41">
        <v>54</v>
      </c>
      <c r="B90" s="26" t="s">
        <v>373</v>
      </c>
      <c r="C90" s="26" t="s">
        <v>372</v>
      </c>
      <c r="D90" s="119">
        <v>4</v>
      </c>
      <c r="E90" s="121">
        <v>6</v>
      </c>
      <c r="F90" s="121">
        <v>6</v>
      </c>
      <c r="G90" s="124">
        <f t="shared" si="23"/>
        <v>1.5</v>
      </c>
      <c r="H90" s="123">
        <v>150</v>
      </c>
      <c r="I90" s="128"/>
      <c r="J90" s="40">
        <v>13</v>
      </c>
      <c r="K90" s="40">
        <v>19</v>
      </c>
      <c r="L90" s="64">
        <v>10</v>
      </c>
      <c r="M90" s="64">
        <v>1199.8399999999999</v>
      </c>
      <c r="N90" s="92">
        <f t="shared" si="24"/>
        <v>0.76923076923076905</v>
      </c>
      <c r="O90" s="64">
        <f t="shared" si="31"/>
        <v>119.98399999999999</v>
      </c>
      <c r="P90" s="64"/>
      <c r="Q90" s="40">
        <v>76</v>
      </c>
      <c r="R90" s="40">
        <v>91</v>
      </c>
      <c r="S90" s="105">
        <v>79</v>
      </c>
      <c r="T90" s="105">
        <v>13</v>
      </c>
      <c r="U90" s="105">
        <v>92</v>
      </c>
      <c r="V90" s="142">
        <f t="shared" si="26"/>
        <v>1.2105263157894699</v>
      </c>
      <c r="W90" s="64">
        <f t="shared" si="32"/>
        <v>420</v>
      </c>
      <c r="X90" s="64"/>
    </row>
    <row r="91" spans="1:24">
      <c r="A91" s="41">
        <v>56</v>
      </c>
      <c r="B91" s="26" t="s">
        <v>374</v>
      </c>
      <c r="C91" s="26" t="s">
        <v>372</v>
      </c>
      <c r="D91" s="119">
        <v>2</v>
      </c>
      <c r="E91" s="121">
        <v>3</v>
      </c>
      <c r="F91" s="121">
        <v>5</v>
      </c>
      <c r="G91" s="124">
        <f t="shared" si="23"/>
        <v>2.5</v>
      </c>
      <c r="H91" s="123">
        <v>125</v>
      </c>
      <c r="I91" s="128"/>
      <c r="J91" s="105">
        <v>6</v>
      </c>
      <c r="K91" s="40">
        <v>9</v>
      </c>
      <c r="L91" s="64">
        <v>2</v>
      </c>
      <c r="M91" s="64">
        <v>220</v>
      </c>
      <c r="N91" s="92">
        <f t="shared" si="24"/>
        <v>0.33333333333333298</v>
      </c>
      <c r="O91" s="64">
        <f t="shared" si="31"/>
        <v>22</v>
      </c>
      <c r="P91" s="64">
        <v>24</v>
      </c>
      <c r="Q91" s="40">
        <v>35</v>
      </c>
      <c r="R91" s="40">
        <v>42</v>
      </c>
      <c r="S91" s="105">
        <v>12</v>
      </c>
      <c r="T91" s="105">
        <v>17</v>
      </c>
      <c r="U91" s="105">
        <v>29</v>
      </c>
      <c r="V91" s="142">
        <f t="shared" si="26"/>
        <v>0.82857142857142896</v>
      </c>
      <c r="W91" s="64">
        <f t="shared" si="28"/>
        <v>138</v>
      </c>
      <c r="X91" s="64"/>
    </row>
    <row r="92" spans="1:24">
      <c r="A92" s="41">
        <v>58</v>
      </c>
      <c r="B92" s="26" t="s">
        <v>375</v>
      </c>
      <c r="C92" s="26" t="s">
        <v>372</v>
      </c>
      <c r="D92" s="119">
        <v>1</v>
      </c>
      <c r="E92" s="121">
        <v>2</v>
      </c>
      <c r="F92" s="121">
        <v>0</v>
      </c>
      <c r="G92" s="124">
        <f t="shared" si="23"/>
        <v>0</v>
      </c>
      <c r="H92" s="123">
        <v>0</v>
      </c>
      <c r="I92" s="128">
        <v>5</v>
      </c>
      <c r="J92" s="40">
        <v>4</v>
      </c>
      <c r="K92" s="40">
        <v>6</v>
      </c>
      <c r="L92" s="64">
        <v>4</v>
      </c>
      <c r="M92" s="64">
        <v>509.84</v>
      </c>
      <c r="N92" s="92">
        <f t="shared" si="24"/>
        <v>1</v>
      </c>
      <c r="O92" s="64">
        <f t="shared" si="31"/>
        <v>50.984000000000002</v>
      </c>
      <c r="P92" s="64"/>
      <c r="Q92" s="40">
        <v>25</v>
      </c>
      <c r="R92" s="40">
        <v>29</v>
      </c>
      <c r="S92" s="105">
        <v>7</v>
      </c>
      <c r="T92" s="105">
        <v>0</v>
      </c>
      <c r="U92" s="105">
        <v>7</v>
      </c>
      <c r="V92" s="142">
        <f t="shared" si="26"/>
        <v>0.28000000000000003</v>
      </c>
      <c r="W92" s="64">
        <f t="shared" si="28"/>
        <v>21</v>
      </c>
      <c r="X92" s="64">
        <f>(Q92-U92)*2.5</f>
        <v>45</v>
      </c>
    </row>
    <row r="93" spans="1:24">
      <c r="A93" s="41">
        <v>351</v>
      </c>
      <c r="B93" s="26" t="s">
        <v>376</v>
      </c>
      <c r="C93" s="26" t="s">
        <v>372</v>
      </c>
      <c r="D93" s="119">
        <v>3</v>
      </c>
      <c r="E93" s="121">
        <v>6</v>
      </c>
      <c r="F93" s="121">
        <v>7</v>
      </c>
      <c r="G93" s="124">
        <f t="shared" si="23"/>
        <v>2.3333333333333299</v>
      </c>
      <c r="H93" s="123">
        <v>175</v>
      </c>
      <c r="I93" s="128"/>
      <c r="J93" s="40">
        <v>11</v>
      </c>
      <c r="K93" s="40">
        <v>16</v>
      </c>
      <c r="L93" s="64">
        <v>7</v>
      </c>
      <c r="M93" s="64">
        <v>858</v>
      </c>
      <c r="N93" s="92">
        <f t="shared" si="24"/>
        <v>0.63636363636363602</v>
      </c>
      <c r="O93" s="64">
        <f t="shared" si="31"/>
        <v>85.8</v>
      </c>
      <c r="P93" s="64">
        <v>24</v>
      </c>
      <c r="Q93" s="40">
        <v>60</v>
      </c>
      <c r="R93" s="40">
        <v>71</v>
      </c>
      <c r="S93" s="105">
        <v>11</v>
      </c>
      <c r="T93" s="105">
        <v>6</v>
      </c>
      <c r="U93" s="105">
        <v>17</v>
      </c>
      <c r="V93" s="142">
        <f t="shared" si="26"/>
        <v>0.28333333333333299</v>
      </c>
      <c r="W93" s="64">
        <f t="shared" si="28"/>
        <v>69</v>
      </c>
      <c r="X93" s="64">
        <f>(Q93-U93)*2.5</f>
        <v>107.5</v>
      </c>
    </row>
    <row r="94" spans="1:24">
      <c r="A94" s="41">
        <v>367</v>
      </c>
      <c r="B94" s="26" t="s">
        <v>377</v>
      </c>
      <c r="C94" s="26" t="s">
        <v>372</v>
      </c>
      <c r="D94" s="119">
        <v>3</v>
      </c>
      <c r="E94" s="121">
        <v>5</v>
      </c>
      <c r="F94" s="121">
        <v>1</v>
      </c>
      <c r="G94" s="124">
        <f t="shared" si="23"/>
        <v>0.33333333333333298</v>
      </c>
      <c r="H94" s="123">
        <v>15</v>
      </c>
      <c r="I94" s="128">
        <v>10</v>
      </c>
      <c r="J94" s="105">
        <v>10</v>
      </c>
      <c r="K94" s="40">
        <v>15</v>
      </c>
      <c r="L94" s="64">
        <v>3</v>
      </c>
      <c r="M94" s="64">
        <v>375</v>
      </c>
      <c r="N94" s="92">
        <f t="shared" si="24"/>
        <v>0.3</v>
      </c>
      <c r="O94" s="64">
        <f t="shared" si="31"/>
        <v>37.5</v>
      </c>
      <c r="P94" s="64">
        <v>42</v>
      </c>
      <c r="Q94" s="40">
        <v>59</v>
      </c>
      <c r="R94" s="40">
        <v>70</v>
      </c>
      <c r="S94" s="105">
        <v>52</v>
      </c>
      <c r="T94" s="105">
        <v>24</v>
      </c>
      <c r="U94" s="105">
        <v>76</v>
      </c>
      <c r="V94" s="142">
        <f t="shared" si="26"/>
        <v>1.28813559322034</v>
      </c>
      <c r="W94" s="64">
        <f t="shared" si="32"/>
        <v>400</v>
      </c>
      <c r="X94" s="64"/>
    </row>
    <row r="95" spans="1:24">
      <c r="A95" s="41">
        <v>572</v>
      </c>
      <c r="B95" s="26" t="s">
        <v>378</v>
      </c>
      <c r="C95" s="26" t="s">
        <v>372</v>
      </c>
      <c r="D95" s="119">
        <v>1</v>
      </c>
      <c r="E95" s="121">
        <v>2</v>
      </c>
      <c r="F95" s="121">
        <v>1</v>
      </c>
      <c r="G95" s="124">
        <f t="shared" si="23"/>
        <v>1</v>
      </c>
      <c r="H95" s="123">
        <v>15</v>
      </c>
      <c r="I95" s="128"/>
      <c r="J95" s="40">
        <v>4</v>
      </c>
      <c r="K95" s="40">
        <v>6</v>
      </c>
      <c r="L95" s="64">
        <v>3</v>
      </c>
      <c r="M95" s="64">
        <v>345</v>
      </c>
      <c r="N95" s="92">
        <f t="shared" si="24"/>
        <v>0.75</v>
      </c>
      <c r="O95" s="64">
        <f t="shared" si="31"/>
        <v>34.5</v>
      </c>
      <c r="P95" s="64"/>
      <c r="Q95" s="40">
        <v>25</v>
      </c>
      <c r="R95" s="40">
        <v>31</v>
      </c>
      <c r="S95" s="105">
        <v>29</v>
      </c>
      <c r="T95" s="105">
        <v>4</v>
      </c>
      <c r="U95" s="105">
        <v>33</v>
      </c>
      <c r="V95" s="142">
        <f t="shared" si="26"/>
        <v>1.32</v>
      </c>
      <c r="W95" s="64">
        <f t="shared" si="32"/>
        <v>148</v>
      </c>
      <c r="X95" s="64"/>
    </row>
    <row r="96" spans="1:24">
      <c r="A96" s="41">
        <v>587</v>
      </c>
      <c r="B96" s="26" t="s">
        <v>379</v>
      </c>
      <c r="C96" s="26" t="s">
        <v>372</v>
      </c>
      <c r="D96" s="119">
        <v>2</v>
      </c>
      <c r="E96" s="121">
        <v>3</v>
      </c>
      <c r="F96" s="121">
        <v>3</v>
      </c>
      <c r="G96" s="124">
        <f t="shared" si="23"/>
        <v>1.5</v>
      </c>
      <c r="H96" s="123">
        <v>75</v>
      </c>
      <c r="I96" s="128"/>
      <c r="J96" s="105">
        <v>6</v>
      </c>
      <c r="K96" s="40">
        <v>9</v>
      </c>
      <c r="L96" s="64">
        <v>2</v>
      </c>
      <c r="M96" s="64">
        <v>250</v>
      </c>
      <c r="N96" s="92">
        <f t="shared" si="24"/>
        <v>0.33333333333333298</v>
      </c>
      <c r="O96" s="64">
        <f t="shared" si="31"/>
        <v>25</v>
      </c>
      <c r="P96" s="64">
        <v>24</v>
      </c>
      <c r="Q96" s="40">
        <v>36</v>
      </c>
      <c r="R96" s="40">
        <v>42</v>
      </c>
      <c r="S96" s="105">
        <v>15</v>
      </c>
      <c r="T96" s="105">
        <v>6</v>
      </c>
      <c r="U96" s="105">
        <v>21</v>
      </c>
      <c r="V96" s="142">
        <f t="shared" si="26"/>
        <v>0.58333333333333304</v>
      </c>
      <c r="W96" s="64">
        <f>S96*3+T96*6</f>
        <v>81</v>
      </c>
      <c r="X96" s="64">
        <f>(Q96-U96)*2.5</f>
        <v>37.5</v>
      </c>
    </row>
    <row r="97" spans="1:24">
      <c r="A97" s="41">
        <v>704</v>
      </c>
      <c r="B97" s="26" t="s">
        <v>380</v>
      </c>
      <c r="C97" s="26" t="s">
        <v>372</v>
      </c>
      <c r="D97" s="119">
        <v>2</v>
      </c>
      <c r="E97" s="121">
        <v>3</v>
      </c>
      <c r="F97" s="121">
        <v>0</v>
      </c>
      <c r="G97" s="124">
        <f t="shared" si="23"/>
        <v>0</v>
      </c>
      <c r="H97" s="123">
        <v>0</v>
      </c>
      <c r="I97" s="128">
        <v>10</v>
      </c>
      <c r="J97" s="40">
        <v>6</v>
      </c>
      <c r="K97" s="40">
        <v>10</v>
      </c>
      <c r="L97" s="64">
        <v>4</v>
      </c>
      <c r="M97" s="64">
        <v>440</v>
      </c>
      <c r="N97" s="92">
        <f t="shared" si="24"/>
        <v>0.66666666666666696</v>
      </c>
      <c r="O97" s="64">
        <f t="shared" si="31"/>
        <v>44</v>
      </c>
      <c r="P97" s="64"/>
      <c r="Q97" s="40">
        <v>34</v>
      </c>
      <c r="R97" s="40">
        <v>41</v>
      </c>
      <c r="S97" s="105">
        <v>10</v>
      </c>
      <c r="T97" s="105">
        <v>14</v>
      </c>
      <c r="U97" s="105">
        <v>24</v>
      </c>
      <c r="V97" s="142">
        <f t="shared" si="26"/>
        <v>0.70588235294117696</v>
      </c>
      <c r="W97" s="64">
        <f>S97*3+T97*6</f>
        <v>114</v>
      </c>
      <c r="X97" s="64"/>
    </row>
    <row r="98" spans="1:24">
      <c r="A98" s="41">
        <v>706</v>
      </c>
      <c r="B98" s="26" t="s">
        <v>381</v>
      </c>
      <c r="C98" s="26" t="s">
        <v>372</v>
      </c>
      <c r="D98" s="119">
        <v>2</v>
      </c>
      <c r="E98" s="121">
        <v>4</v>
      </c>
      <c r="F98" s="121">
        <v>3</v>
      </c>
      <c r="G98" s="124">
        <f t="shared" si="23"/>
        <v>1.5</v>
      </c>
      <c r="H98" s="123">
        <v>45</v>
      </c>
      <c r="I98" s="128"/>
      <c r="J98" s="40">
        <v>6</v>
      </c>
      <c r="K98" s="40">
        <v>10</v>
      </c>
      <c r="L98" s="64">
        <v>4</v>
      </c>
      <c r="M98" s="64">
        <v>500</v>
      </c>
      <c r="N98" s="92">
        <f t="shared" si="24"/>
        <v>0.66666666666666696</v>
      </c>
      <c r="O98" s="64">
        <f t="shared" si="31"/>
        <v>50</v>
      </c>
      <c r="P98" s="64"/>
      <c r="Q98" s="43">
        <v>38</v>
      </c>
      <c r="R98" s="43">
        <v>45</v>
      </c>
      <c r="S98" s="151">
        <v>8</v>
      </c>
      <c r="T98" s="151">
        <v>9</v>
      </c>
      <c r="U98" s="105">
        <v>17</v>
      </c>
      <c r="V98" s="142">
        <f t="shared" si="26"/>
        <v>0.44736842105263203</v>
      </c>
      <c r="W98" s="64">
        <f>S98*3+T98*6</f>
        <v>78</v>
      </c>
      <c r="X98" s="64">
        <f>(Q98-U98)*2.5</f>
        <v>52.5</v>
      </c>
    </row>
    <row r="99" spans="1:24">
      <c r="A99" s="41">
        <v>710</v>
      </c>
      <c r="B99" s="26" t="s">
        <v>382</v>
      </c>
      <c r="C99" s="26" t="s">
        <v>372</v>
      </c>
      <c r="D99" s="119">
        <v>2</v>
      </c>
      <c r="E99" s="121">
        <v>3</v>
      </c>
      <c r="F99" s="121">
        <v>1</v>
      </c>
      <c r="G99" s="124">
        <f t="shared" si="23"/>
        <v>0.5</v>
      </c>
      <c r="H99" s="123">
        <v>15</v>
      </c>
      <c r="I99" s="128">
        <v>5</v>
      </c>
      <c r="J99" s="105">
        <v>5</v>
      </c>
      <c r="K99" s="40">
        <v>7</v>
      </c>
      <c r="L99" s="64">
        <v>1</v>
      </c>
      <c r="M99" s="64">
        <v>155</v>
      </c>
      <c r="N99" s="92">
        <f t="shared" si="24"/>
        <v>0.2</v>
      </c>
      <c r="O99" s="64">
        <f t="shared" si="31"/>
        <v>15.5</v>
      </c>
      <c r="P99" s="64">
        <v>24</v>
      </c>
      <c r="Q99" s="40">
        <v>29</v>
      </c>
      <c r="R99" s="40">
        <v>36</v>
      </c>
      <c r="S99" s="105">
        <v>3</v>
      </c>
      <c r="T99" s="105">
        <v>0</v>
      </c>
      <c r="U99" s="152">
        <v>3</v>
      </c>
      <c r="V99" s="142">
        <f t="shared" si="26"/>
        <v>0.10344827586206901</v>
      </c>
      <c r="W99" s="64">
        <f>S99*3+T99*6</f>
        <v>9</v>
      </c>
      <c r="X99" s="64">
        <f>(Q99-U99)*2.5</f>
        <v>65</v>
      </c>
    </row>
    <row r="100" spans="1:24">
      <c r="A100" s="41">
        <v>713</v>
      </c>
      <c r="B100" s="26" t="s">
        <v>383</v>
      </c>
      <c r="C100" s="26" t="s">
        <v>372</v>
      </c>
      <c r="D100" s="119">
        <v>1</v>
      </c>
      <c r="E100" s="121">
        <v>2</v>
      </c>
      <c r="F100" s="121">
        <v>0</v>
      </c>
      <c r="G100" s="124">
        <f t="shared" si="23"/>
        <v>0</v>
      </c>
      <c r="H100" s="123">
        <v>0</v>
      </c>
      <c r="I100" s="128">
        <v>5</v>
      </c>
      <c r="J100" s="40">
        <v>4</v>
      </c>
      <c r="K100" s="40">
        <v>6</v>
      </c>
      <c r="L100" s="64">
        <v>6</v>
      </c>
      <c r="M100" s="64">
        <v>795.71</v>
      </c>
      <c r="N100" s="92">
        <f t="shared" si="24"/>
        <v>1.5</v>
      </c>
      <c r="O100" s="64">
        <f>M100*0.13</f>
        <v>103.4423</v>
      </c>
      <c r="P100" s="64"/>
      <c r="Q100" s="153">
        <v>22</v>
      </c>
      <c r="R100" s="153">
        <v>27</v>
      </c>
      <c r="S100" s="154">
        <v>20</v>
      </c>
      <c r="T100" s="154">
        <v>9</v>
      </c>
      <c r="U100" s="105">
        <v>29</v>
      </c>
      <c r="V100" s="142">
        <f t="shared" si="26"/>
        <v>1.3181818181818199</v>
      </c>
      <c r="W100" s="64">
        <f>S100*4+T100*8</f>
        <v>152</v>
      </c>
      <c r="X100" s="64"/>
    </row>
    <row r="101" spans="1:24">
      <c r="A101" s="41">
        <v>715</v>
      </c>
      <c r="B101" s="26" t="s">
        <v>384</v>
      </c>
      <c r="C101" s="26" t="s">
        <v>372</v>
      </c>
      <c r="D101" s="119">
        <v>1</v>
      </c>
      <c r="E101" s="121">
        <v>2</v>
      </c>
      <c r="F101" s="121">
        <v>2</v>
      </c>
      <c r="G101" s="124">
        <f t="shared" si="23"/>
        <v>2</v>
      </c>
      <c r="H101" s="123">
        <v>50</v>
      </c>
      <c r="I101" s="128"/>
      <c r="J101" s="40">
        <v>3</v>
      </c>
      <c r="K101" s="40">
        <v>4</v>
      </c>
      <c r="L101" s="64">
        <v>2</v>
      </c>
      <c r="M101" s="64">
        <v>250</v>
      </c>
      <c r="N101" s="92">
        <f t="shared" si="24"/>
        <v>0.66666666666666696</v>
      </c>
      <c r="O101" s="64">
        <f>M101*0.1</f>
        <v>25</v>
      </c>
      <c r="P101" s="64"/>
      <c r="Q101" s="40">
        <v>17</v>
      </c>
      <c r="R101" s="40">
        <v>20</v>
      </c>
      <c r="S101" s="105">
        <v>11</v>
      </c>
      <c r="T101" s="105">
        <v>0</v>
      </c>
      <c r="U101" s="152">
        <v>11</v>
      </c>
      <c r="V101" s="142">
        <f t="shared" si="26"/>
        <v>0.64705882352941202</v>
      </c>
      <c r="W101" s="64">
        <f>S101*3+T101*6</f>
        <v>33</v>
      </c>
      <c r="X101" s="64">
        <f>(Q101-U101)*2.5</f>
        <v>15</v>
      </c>
    </row>
    <row r="102" spans="1:24">
      <c r="A102" s="41">
        <v>738</v>
      </c>
      <c r="B102" s="26" t="s">
        <v>385</v>
      </c>
      <c r="C102" s="26" t="s">
        <v>372</v>
      </c>
      <c r="D102" s="119">
        <v>2</v>
      </c>
      <c r="E102" s="121">
        <v>3</v>
      </c>
      <c r="F102" s="121">
        <v>5</v>
      </c>
      <c r="G102" s="124">
        <f t="shared" si="23"/>
        <v>2.5</v>
      </c>
      <c r="H102" s="123">
        <v>125</v>
      </c>
      <c r="I102" s="128"/>
      <c r="J102" s="40">
        <v>6</v>
      </c>
      <c r="K102" s="40">
        <v>9</v>
      </c>
      <c r="L102" s="64">
        <v>5</v>
      </c>
      <c r="M102" s="64">
        <v>651.20000000000005</v>
      </c>
      <c r="N102" s="92">
        <f t="shared" si="24"/>
        <v>0.83333333333333304</v>
      </c>
      <c r="O102" s="64">
        <f>M102*0.1</f>
        <v>65.12</v>
      </c>
      <c r="P102" s="64"/>
      <c r="Q102" s="153">
        <v>36</v>
      </c>
      <c r="R102" s="153">
        <v>43</v>
      </c>
      <c r="S102" s="140">
        <v>15</v>
      </c>
      <c r="T102" s="140">
        <v>19</v>
      </c>
      <c r="U102" s="105">
        <v>34</v>
      </c>
      <c r="V102" s="142">
        <f t="shared" si="26"/>
        <v>0.94444444444444398</v>
      </c>
      <c r="W102" s="64">
        <f>S102*3+T102*6</f>
        <v>159</v>
      </c>
      <c r="X102" s="64"/>
    </row>
    <row r="103" spans="1:24" s="5" customFormat="1">
      <c r="A103" s="45" t="s">
        <v>303</v>
      </c>
      <c r="B103" s="35"/>
      <c r="C103" s="35" t="s">
        <v>372</v>
      </c>
      <c r="D103" s="45">
        <f>SUM(D89:D102)</f>
        <v>31</v>
      </c>
      <c r="E103" s="45">
        <f>SUM(E89:E102)</f>
        <v>51</v>
      </c>
      <c r="F103" s="45">
        <f>SUM(F89:F102)</f>
        <v>44</v>
      </c>
      <c r="G103" s="126">
        <f t="shared" si="23"/>
        <v>1.4193548387096799</v>
      </c>
      <c r="H103" s="45">
        <f t="shared" ref="H103:M103" si="33">SUM(H89:H102)</f>
        <v>1040</v>
      </c>
      <c r="I103" s="78">
        <f t="shared" si="33"/>
        <v>35</v>
      </c>
      <c r="J103" s="45">
        <f t="shared" si="33"/>
        <v>98</v>
      </c>
      <c r="K103" s="45">
        <f t="shared" si="33"/>
        <v>147</v>
      </c>
      <c r="L103" s="45">
        <f t="shared" si="33"/>
        <v>65</v>
      </c>
      <c r="M103" s="45">
        <f t="shared" si="33"/>
        <v>8019.59</v>
      </c>
      <c r="N103" s="93">
        <f t="shared" si="24"/>
        <v>0.66326530612244905</v>
      </c>
      <c r="O103" s="45">
        <f t="shared" ref="O103:U103" si="34">SUM(O89:O102)</f>
        <v>825.83029999999997</v>
      </c>
      <c r="P103" s="45">
        <f t="shared" si="34"/>
        <v>138</v>
      </c>
      <c r="Q103" s="45">
        <f t="shared" si="34"/>
        <v>574</v>
      </c>
      <c r="R103" s="45">
        <f t="shared" si="34"/>
        <v>687</v>
      </c>
      <c r="S103" s="45">
        <f t="shared" si="34"/>
        <v>386</v>
      </c>
      <c r="T103" s="45">
        <f t="shared" si="34"/>
        <v>143</v>
      </c>
      <c r="U103" s="45">
        <f t="shared" si="34"/>
        <v>529</v>
      </c>
      <c r="V103" s="143">
        <f t="shared" si="26"/>
        <v>0.92160278745644597</v>
      </c>
      <c r="W103" s="45">
        <f>SUM(W89:W102)</f>
        <v>2454</v>
      </c>
      <c r="X103" s="45">
        <f>SUM(X89:X102)</f>
        <v>322.5</v>
      </c>
    </row>
    <row r="104" spans="1:24">
      <c r="A104" s="41">
        <v>307</v>
      </c>
      <c r="B104" s="27" t="s">
        <v>386</v>
      </c>
      <c r="C104" s="27" t="s">
        <v>387</v>
      </c>
      <c r="D104" s="127">
        <v>30</v>
      </c>
      <c r="E104" s="129">
        <v>48</v>
      </c>
      <c r="F104" s="121">
        <v>56</v>
      </c>
      <c r="G104" s="124">
        <f t="shared" si="23"/>
        <v>1.86666666666667</v>
      </c>
      <c r="H104" s="123">
        <v>1400</v>
      </c>
      <c r="I104" s="128"/>
      <c r="J104" s="41">
        <v>117</v>
      </c>
      <c r="K104" s="41">
        <v>175</v>
      </c>
      <c r="L104" s="64">
        <v>82</v>
      </c>
      <c r="M104" s="64">
        <v>10300.68</v>
      </c>
      <c r="N104" s="92">
        <f t="shared" si="24"/>
        <v>0.70085470085470103</v>
      </c>
      <c r="O104" s="64">
        <f>M104*0.1</f>
        <v>1030.068</v>
      </c>
      <c r="P104" s="64"/>
      <c r="Q104" s="41">
        <v>582</v>
      </c>
      <c r="R104" s="41">
        <v>696</v>
      </c>
      <c r="S104" s="105">
        <v>261</v>
      </c>
      <c r="T104" s="105">
        <v>8</v>
      </c>
      <c r="U104" s="152">
        <v>269</v>
      </c>
      <c r="V104" s="142">
        <f t="shared" si="26"/>
        <v>0.46219931271477699</v>
      </c>
      <c r="W104" s="64">
        <f>S104*3+T104*6</f>
        <v>831</v>
      </c>
      <c r="X104" s="64">
        <f>(Q104-U104)*2.5</f>
        <v>782.5</v>
      </c>
    </row>
    <row r="105" spans="1:24" s="5" customFormat="1">
      <c r="A105" s="82" t="s">
        <v>303</v>
      </c>
      <c r="B105" s="83" t="s">
        <v>386</v>
      </c>
      <c r="C105" s="83" t="s">
        <v>387</v>
      </c>
      <c r="D105" s="144">
        <v>30</v>
      </c>
      <c r="E105" s="145">
        <v>48</v>
      </c>
      <c r="F105" s="146">
        <v>56</v>
      </c>
      <c r="G105" s="147">
        <f t="shared" si="23"/>
        <v>1.86666666666667</v>
      </c>
      <c r="H105" s="148">
        <v>1400</v>
      </c>
      <c r="I105" s="150"/>
      <c r="J105" s="82">
        <v>117</v>
      </c>
      <c r="K105" s="82">
        <v>175</v>
      </c>
      <c r="L105" s="86">
        <v>82</v>
      </c>
      <c r="M105" s="86">
        <v>10300.68</v>
      </c>
      <c r="N105" s="100">
        <f t="shared" si="24"/>
        <v>0.70085470085470103</v>
      </c>
      <c r="O105" s="86">
        <f>M105*0.1</f>
        <v>1030.068</v>
      </c>
      <c r="P105" s="86"/>
      <c r="Q105" s="82">
        <v>582</v>
      </c>
      <c r="R105" s="82">
        <v>696</v>
      </c>
      <c r="S105" s="155">
        <v>261</v>
      </c>
      <c r="T105" s="155">
        <v>8</v>
      </c>
      <c r="U105" s="156">
        <v>269</v>
      </c>
      <c r="V105" s="157">
        <f t="shared" si="26"/>
        <v>0.46219931271477699</v>
      </c>
      <c r="W105" s="86">
        <f>S105*3+T105*6</f>
        <v>831</v>
      </c>
      <c r="X105" s="86">
        <f>(Q105-U105)*2.5</f>
        <v>782.5</v>
      </c>
    </row>
    <row r="106" spans="1:24">
      <c r="A106" s="67"/>
      <c r="B106" s="67"/>
      <c r="C106" s="67"/>
      <c r="D106" s="67">
        <v>300</v>
      </c>
      <c r="E106" s="67">
        <v>489</v>
      </c>
      <c r="F106" s="67">
        <v>300</v>
      </c>
      <c r="G106" s="149">
        <v>1</v>
      </c>
      <c r="H106" s="67">
        <v>6450</v>
      </c>
      <c r="I106" s="67">
        <v>520</v>
      </c>
      <c r="J106" s="67">
        <v>996</v>
      </c>
      <c r="K106" s="67">
        <v>1491</v>
      </c>
      <c r="L106" s="67">
        <v>691</v>
      </c>
      <c r="M106" s="67">
        <v>87409.279999999999</v>
      </c>
      <c r="N106" s="93">
        <v>0.69377510040160595</v>
      </c>
      <c r="O106" s="67">
        <v>8885.4424999999992</v>
      </c>
      <c r="P106" s="67">
        <v>1560</v>
      </c>
      <c r="Q106" s="67">
        <v>5542</v>
      </c>
      <c r="R106" s="67">
        <v>6636</v>
      </c>
      <c r="S106" s="67">
        <v>4499.5</v>
      </c>
      <c r="T106" s="67">
        <v>843</v>
      </c>
      <c r="U106" s="67">
        <v>5342.5</v>
      </c>
      <c r="V106" s="158">
        <v>0.96400216528329097</v>
      </c>
      <c r="W106" s="67">
        <v>22725</v>
      </c>
      <c r="X106" s="67">
        <v>2740</v>
      </c>
    </row>
    <row r="107" spans="1:24" s="6" customFormat="1" ht="12">
      <c r="A107" s="6" t="s">
        <v>245</v>
      </c>
      <c r="F107" s="6" t="s">
        <v>246</v>
      </c>
      <c r="J107" s="12"/>
      <c r="K107" s="12"/>
      <c r="M107" s="6" t="s">
        <v>388</v>
      </c>
      <c r="N107" s="87"/>
      <c r="O107" s="87"/>
      <c r="R107" s="102" t="s">
        <v>248</v>
      </c>
    </row>
  </sheetData>
  <mergeCells count="6">
    <mergeCell ref="D1:I1"/>
    <mergeCell ref="J1:P1"/>
    <mergeCell ref="Q1:X1"/>
    <mergeCell ref="A1:A2"/>
    <mergeCell ref="B1:B2"/>
    <mergeCell ref="C1:C2"/>
  </mergeCells>
  <phoneticPr fontId="15" type="noConversion"/>
  <pageMargins left="0.15625" right="7.7777777777777807E-2" top="0.39305555555555599" bottom="0.39305555555555599" header="0.15625" footer="0.15625"/>
  <pageSetup paperSize="9" orientation="landscape"/>
  <headerFooter>
    <oddHeader>&amp;C10月金牌品种考核明细表（二）</oddHead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Y107"/>
  <sheetViews>
    <sheetView topLeftCell="A76" workbookViewId="0">
      <selection activeCell="H88" sqref="H88"/>
    </sheetView>
  </sheetViews>
  <sheetFormatPr defaultColWidth="9" defaultRowHeight="13.5"/>
  <cols>
    <col min="1" max="1" width="6" customWidth="1"/>
    <col min="2" max="2" width="12" customWidth="1"/>
    <col min="3" max="3" width="8.125" customWidth="1"/>
    <col min="4" max="4" width="5.375" style="7" customWidth="1"/>
    <col min="5" max="5" width="5.5" style="7" customWidth="1"/>
    <col min="6" max="6" width="5.375" style="7" customWidth="1"/>
    <col min="7" max="7" width="6" style="103" customWidth="1"/>
    <col min="8" max="8" width="5.25" style="7" customWidth="1"/>
    <col min="9" max="9" width="4.75" style="7" customWidth="1"/>
    <col min="10" max="10" width="5.25" style="7" customWidth="1"/>
    <col min="11" max="11" width="6.25" style="103" customWidth="1"/>
    <col min="12" max="12" width="5.375" style="7" customWidth="1"/>
    <col min="13" max="13" width="5.5" style="7" customWidth="1"/>
    <col min="14" max="14" width="5.125" style="7" customWidth="1"/>
    <col min="15" max="15" width="5.875" style="103" customWidth="1"/>
    <col min="16" max="16" width="5" style="7" customWidth="1"/>
    <col min="17" max="18" width="5.25" style="7" customWidth="1"/>
    <col min="19" max="19" width="5.75" style="7" customWidth="1"/>
    <col min="20" max="20" width="5" style="7" customWidth="1"/>
    <col min="21" max="21" width="5.125" style="7" customWidth="1"/>
    <col min="22" max="22" width="4.625" style="7" customWidth="1"/>
    <col min="23" max="23" width="5.625" style="104" customWidth="1"/>
    <col min="24" max="24" width="8.125" style="6" customWidth="1"/>
    <col min="25" max="25" width="6.125" customWidth="1"/>
  </cols>
  <sheetData>
    <row r="1" spans="1:25" s="3" customFormat="1" ht="23.1" customHeight="1">
      <c r="A1" s="307" t="s">
        <v>249</v>
      </c>
      <c r="B1" s="307" t="s">
        <v>250</v>
      </c>
      <c r="C1" s="307" t="s">
        <v>251</v>
      </c>
      <c r="D1" s="313" t="s">
        <v>257</v>
      </c>
      <c r="E1" s="313"/>
      <c r="F1" s="313"/>
      <c r="G1" s="313"/>
      <c r="H1" s="313" t="s">
        <v>258</v>
      </c>
      <c r="I1" s="313"/>
      <c r="J1" s="313"/>
      <c r="K1" s="313"/>
      <c r="L1" s="313" t="s">
        <v>259</v>
      </c>
      <c r="M1" s="313"/>
      <c r="N1" s="313"/>
      <c r="O1" s="313"/>
      <c r="P1" s="313" t="s">
        <v>260</v>
      </c>
      <c r="Q1" s="313"/>
      <c r="R1" s="313"/>
      <c r="S1" s="313"/>
      <c r="T1" s="313" t="s">
        <v>17</v>
      </c>
      <c r="U1" s="313"/>
      <c r="V1" s="313"/>
      <c r="W1" s="313"/>
      <c r="X1" s="311" t="s">
        <v>261</v>
      </c>
      <c r="Y1" s="311"/>
    </row>
    <row r="2" spans="1:25" s="4" customFormat="1" ht="27.95" customHeight="1">
      <c r="A2" s="307"/>
      <c r="B2" s="307"/>
      <c r="C2" s="307"/>
      <c r="D2" s="13" t="s">
        <v>266</v>
      </c>
      <c r="E2" s="13" t="s">
        <v>267</v>
      </c>
      <c r="F2" s="97" t="s">
        <v>268</v>
      </c>
      <c r="G2" s="97" t="s">
        <v>271</v>
      </c>
      <c r="H2" s="13" t="s">
        <v>266</v>
      </c>
      <c r="I2" s="13" t="s">
        <v>267</v>
      </c>
      <c r="J2" s="97" t="s">
        <v>268</v>
      </c>
      <c r="K2" s="97" t="s">
        <v>271</v>
      </c>
      <c r="L2" s="13" t="s">
        <v>266</v>
      </c>
      <c r="M2" s="13" t="s">
        <v>267</v>
      </c>
      <c r="N2" s="97" t="s">
        <v>268</v>
      </c>
      <c r="O2" s="97" t="s">
        <v>271</v>
      </c>
      <c r="P2" s="13" t="s">
        <v>266</v>
      </c>
      <c r="Q2" s="13" t="s">
        <v>267</v>
      </c>
      <c r="R2" s="97" t="s">
        <v>268</v>
      </c>
      <c r="S2" s="97" t="s">
        <v>271</v>
      </c>
      <c r="T2" s="13" t="s">
        <v>266</v>
      </c>
      <c r="U2" s="13" t="s">
        <v>267</v>
      </c>
      <c r="V2" s="97" t="s">
        <v>268</v>
      </c>
      <c r="W2" s="97" t="s">
        <v>271</v>
      </c>
      <c r="X2" s="97" t="s">
        <v>268</v>
      </c>
      <c r="Y2" s="56" t="s">
        <v>271</v>
      </c>
    </row>
    <row r="3" spans="1:25">
      <c r="A3" s="25">
        <v>308</v>
      </c>
      <c r="B3" s="26" t="s">
        <v>284</v>
      </c>
      <c r="C3" s="27" t="s">
        <v>285</v>
      </c>
      <c r="D3" s="105">
        <v>52.6666666666667</v>
      </c>
      <c r="E3" s="105">
        <v>70.836666666666702</v>
      </c>
      <c r="F3" s="105">
        <v>3</v>
      </c>
      <c r="G3" s="106">
        <f t="shared" ref="G3:G19" si="0">F3*1.5</f>
        <v>4.5</v>
      </c>
      <c r="H3" s="105">
        <v>17.5555555555556</v>
      </c>
      <c r="I3" s="105">
        <v>27.474444444444401</v>
      </c>
      <c r="J3" s="105">
        <v>6</v>
      </c>
      <c r="K3" s="106">
        <f t="shared" ref="K3:K19" si="1">J3*2.5</f>
        <v>15</v>
      </c>
      <c r="L3" s="105">
        <v>9.0411111111111104</v>
      </c>
      <c r="M3" s="105">
        <v>14.7466666666667</v>
      </c>
      <c r="N3" s="105">
        <v>11</v>
      </c>
      <c r="O3" s="106">
        <v>22</v>
      </c>
      <c r="P3" s="105">
        <v>6.5833333333333304</v>
      </c>
      <c r="Q3" s="105">
        <v>11.762222222222199</v>
      </c>
      <c r="R3" s="105">
        <v>15</v>
      </c>
      <c r="S3" s="106">
        <v>37.5</v>
      </c>
      <c r="T3" s="105">
        <v>17.906666666666698</v>
      </c>
      <c r="U3" s="105">
        <v>27</v>
      </c>
      <c r="V3" s="48">
        <v>5</v>
      </c>
      <c r="W3" s="108">
        <v>5</v>
      </c>
      <c r="X3" s="64">
        <v>960.4</v>
      </c>
      <c r="Y3" s="64">
        <v>67.2</v>
      </c>
    </row>
    <row r="4" spans="1:25">
      <c r="A4" s="25">
        <v>311</v>
      </c>
      <c r="B4" s="26" t="s">
        <v>286</v>
      </c>
      <c r="C4" s="27" t="s">
        <v>285</v>
      </c>
      <c r="D4" s="105">
        <v>75.3333333333333</v>
      </c>
      <c r="E4" s="105">
        <v>101.323333333333</v>
      </c>
      <c r="F4" s="105">
        <v>31</v>
      </c>
      <c r="G4" s="106">
        <f t="shared" si="0"/>
        <v>46.5</v>
      </c>
      <c r="H4" s="105">
        <v>25.1111111111111</v>
      </c>
      <c r="I4" s="105">
        <v>39.298888888888897</v>
      </c>
      <c r="J4" s="105">
        <v>6</v>
      </c>
      <c r="K4" s="106">
        <f t="shared" si="1"/>
        <v>15</v>
      </c>
      <c r="L4" s="105">
        <v>12.932222222222199</v>
      </c>
      <c r="M4" s="105">
        <v>21.093333333333302</v>
      </c>
      <c r="N4" s="105">
        <v>4</v>
      </c>
      <c r="O4" s="106">
        <v>8</v>
      </c>
      <c r="P4" s="105">
        <v>9.4166666666666696</v>
      </c>
      <c r="Q4" s="105">
        <v>16.824444444444399</v>
      </c>
      <c r="R4" s="105">
        <v>6</v>
      </c>
      <c r="S4" s="106">
        <v>9</v>
      </c>
      <c r="T4" s="105">
        <v>25.613333333333301</v>
      </c>
      <c r="U4" s="105">
        <v>38</v>
      </c>
      <c r="V4" s="48">
        <v>1</v>
      </c>
      <c r="W4" s="108">
        <v>1</v>
      </c>
      <c r="X4" s="64">
        <v>1500</v>
      </c>
      <c r="Y4" s="64">
        <v>105</v>
      </c>
    </row>
    <row r="5" spans="1:25">
      <c r="A5" s="25">
        <v>339</v>
      </c>
      <c r="B5" s="26" t="s">
        <v>287</v>
      </c>
      <c r="C5" s="27" t="s">
        <v>285</v>
      </c>
      <c r="D5" s="105">
        <v>46</v>
      </c>
      <c r="E5" s="105">
        <v>61.87</v>
      </c>
      <c r="F5" s="105">
        <v>12</v>
      </c>
      <c r="G5" s="106">
        <f t="shared" si="0"/>
        <v>18</v>
      </c>
      <c r="H5" s="105">
        <v>15.3333333333333</v>
      </c>
      <c r="I5" s="105">
        <v>23.996666666666702</v>
      </c>
      <c r="J5" s="105">
        <v>4</v>
      </c>
      <c r="K5" s="106">
        <f t="shared" si="1"/>
        <v>10</v>
      </c>
      <c r="L5" s="105">
        <v>7.8966666666666701</v>
      </c>
      <c r="M5" s="105">
        <v>12.88</v>
      </c>
      <c r="N5" s="105">
        <v>1</v>
      </c>
      <c r="O5" s="106">
        <v>2</v>
      </c>
      <c r="P5" s="105">
        <v>5.75</v>
      </c>
      <c r="Q5" s="105">
        <v>10.2733333333333</v>
      </c>
      <c r="R5" s="105">
        <v>4</v>
      </c>
      <c r="S5" s="106">
        <v>6</v>
      </c>
      <c r="T5" s="105">
        <v>15.64</v>
      </c>
      <c r="U5" s="105">
        <v>23</v>
      </c>
      <c r="V5" s="48">
        <v>4</v>
      </c>
      <c r="W5" s="108">
        <v>4</v>
      </c>
      <c r="X5" s="64">
        <v>187.64</v>
      </c>
      <c r="Y5" s="64">
        <v>13.1</v>
      </c>
    </row>
    <row r="6" spans="1:25">
      <c r="A6" s="25">
        <v>349</v>
      </c>
      <c r="B6" s="26" t="s">
        <v>288</v>
      </c>
      <c r="C6" s="27" t="s">
        <v>285</v>
      </c>
      <c r="D6" s="105">
        <v>35.3333333333333</v>
      </c>
      <c r="E6" s="105">
        <v>47.523333333333298</v>
      </c>
      <c r="F6" s="105">
        <v>4</v>
      </c>
      <c r="G6" s="106">
        <f t="shared" si="0"/>
        <v>6</v>
      </c>
      <c r="H6" s="105">
        <v>11.7777777777778</v>
      </c>
      <c r="I6" s="105">
        <v>18.432222222222201</v>
      </c>
      <c r="J6" s="105">
        <v>4</v>
      </c>
      <c r="K6" s="106">
        <f t="shared" si="1"/>
        <v>10</v>
      </c>
      <c r="L6" s="105">
        <v>6.0655555555555596</v>
      </c>
      <c r="M6" s="105">
        <v>9.8933333333333309</v>
      </c>
      <c r="N6" s="105">
        <v>4</v>
      </c>
      <c r="O6" s="106">
        <v>8</v>
      </c>
      <c r="P6" s="105">
        <v>4.4166666666666696</v>
      </c>
      <c r="Q6" s="105">
        <v>7.8911111111111101</v>
      </c>
      <c r="R6" s="105">
        <v>1</v>
      </c>
      <c r="S6" s="106">
        <v>1.5</v>
      </c>
      <c r="T6" s="105">
        <v>12.0133333333333</v>
      </c>
      <c r="U6" s="105">
        <v>18</v>
      </c>
      <c r="V6" s="48">
        <v>8</v>
      </c>
      <c r="W6" s="108">
        <v>8</v>
      </c>
      <c r="X6" s="64"/>
      <c r="Y6" s="64"/>
    </row>
    <row r="7" spans="1:25">
      <c r="A7" s="25">
        <v>391</v>
      </c>
      <c r="B7" s="26" t="s">
        <v>289</v>
      </c>
      <c r="C7" s="27" t="s">
        <v>285</v>
      </c>
      <c r="D7" s="105">
        <v>38</v>
      </c>
      <c r="E7" s="105">
        <v>51.11</v>
      </c>
      <c r="F7" s="105">
        <v>3</v>
      </c>
      <c r="G7" s="106">
        <f t="shared" si="0"/>
        <v>4.5</v>
      </c>
      <c r="H7" s="105">
        <v>12.6666666666667</v>
      </c>
      <c r="I7" s="105">
        <v>19.823333333333299</v>
      </c>
      <c r="J7" s="105">
        <v>2</v>
      </c>
      <c r="K7" s="106">
        <f t="shared" si="1"/>
        <v>5</v>
      </c>
      <c r="L7" s="105">
        <v>6.5233333333333299</v>
      </c>
      <c r="M7" s="105">
        <v>10.64</v>
      </c>
      <c r="N7" s="105">
        <v>7</v>
      </c>
      <c r="O7" s="106">
        <v>14</v>
      </c>
      <c r="P7" s="105">
        <v>4.75</v>
      </c>
      <c r="Q7" s="105">
        <v>8.4866666666666699</v>
      </c>
      <c r="R7" s="105">
        <v>2</v>
      </c>
      <c r="S7" s="106">
        <v>3</v>
      </c>
      <c r="T7" s="105">
        <v>12.92</v>
      </c>
      <c r="U7" s="105">
        <v>19</v>
      </c>
      <c r="V7" s="48">
        <v>9</v>
      </c>
      <c r="W7" s="108">
        <v>9</v>
      </c>
      <c r="X7" s="64">
        <v>1085.68</v>
      </c>
      <c r="Y7" s="64">
        <v>76</v>
      </c>
    </row>
    <row r="8" spans="1:25">
      <c r="A8" s="25">
        <v>395</v>
      </c>
      <c r="B8" s="26" t="s">
        <v>290</v>
      </c>
      <c r="C8" s="27" t="s">
        <v>285</v>
      </c>
      <c r="D8" s="105">
        <v>19.3333333333333</v>
      </c>
      <c r="E8" s="105">
        <v>26.003333333333298</v>
      </c>
      <c r="F8" s="105">
        <v>3</v>
      </c>
      <c r="G8" s="106">
        <f t="shared" si="0"/>
        <v>4.5</v>
      </c>
      <c r="H8" s="105">
        <v>6.4444444444444402</v>
      </c>
      <c r="I8" s="105">
        <v>10.085555555555599</v>
      </c>
      <c r="J8" s="105">
        <v>2</v>
      </c>
      <c r="K8" s="106">
        <f t="shared" si="1"/>
        <v>5</v>
      </c>
      <c r="L8" s="105">
        <v>3.3188888888888899</v>
      </c>
      <c r="M8" s="105">
        <v>5.4133333333333304</v>
      </c>
      <c r="N8" s="105">
        <v>2</v>
      </c>
      <c r="O8" s="106">
        <v>4</v>
      </c>
      <c r="P8" s="105">
        <v>2.4166666666666701</v>
      </c>
      <c r="Q8" s="105">
        <v>4.3177777777777804</v>
      </c>
      <c r="R8" s="105">
        <v>0</v>
      </c>
      <c r="S8" s="106">
        <v>0</v>
      </c>
      <c r="T8" s="105">
        <v>6.5733333333333297</v>
      </c>
      <c r="U8" s="105">
        <v>10</v>
      </c>
      <c r="V8" s="48">
        <v>0</v>
      </c>
      <c r="W8" s="108">
        <v>0</v>
      </c>
      <c r="X8" s="64">
        <v>499.92</v>
      </c>
      <c r="Y8" s="64">
        <v>35</v>
      </c>
    </row>
    <row r="9" spans="1:25">
      <c r="A9" s="25">
        <v>517</v>
      </c>
      <c r="B9" s="26" t="s">
        <v>291</v>
      </c>
      <c r="C9" s="27" t="s">
        <v>285</v>
      </c>
      <c r="D9" s="105">
        <v>40</v>
      </c>
      <c r="E9" s="105">
        <v>53.8</v>
      </c>
      <c r="F9" s="105">
        <v>15</v>
      </c>
      <c r="G9" s="106">
        <f t="shared" si="0"/>
        <v>22.5</v>
      </c>
      <c r="H9" s="105">
        <v>13.3333333333333</v>
      </c>
      <c r="I9" s="105">
        <v>20.866666666666699</v>
      </c>
      <c r="J9" s="105">
        <v>1</v>
      </c>
      <c r="K9" s="106">
        <f t="shared" si="1"/>
        <v>2.5</v>
      </c>
      <c r="L9" s="105">
        <v>6.8666666666666698</v>
      </c>
      <c r="M9" s="105">
        <v>11.2</v>
      </c>
      <c r="N9" s="105">
        <v>2</v>
      </c>
      <c r="O9" s="106">
        <v>4</v>
      </c>
      <c r="P9" s="105">
        <v>5</v>
      </c>
      <c r="Q9" s="105">
        <v>8.93333333333333</v>
      </c>
      <c r="R9" s="105">
        <v>6</v>
      </c>
      <c r="S9" s="106">
        <v>9</v>
      </c>
      <c r="T9" s="105">
        <v>13.6</v>
      </c>
      <c r="U9" s="105">
        <v>20</v>
      </c>
      <c r="V9" s="48">
        <v>3</v>
      </c>
      <c r="W9" s="108">
        <v>3</v>
      </c>
      <c r="X9" s="64">
        <v>520.45000000000005</v>
      </c>
      <c r="Y9" s="64">
        <v>36.4</v>
      </c>
    </row>
    <row r="10" spans="1:25">
      <c r="A10" s="25">
        <v>518</v>
      </c>
      <c r="B10" s="26" t="s">
        <v>292</v>
      </c>
      <c r="C10" s="27" t="s">
        <v>285</v>
      </c>
      <c r="D10" s="105">
        <v>20</v>
      </c>
      <c r="E10" s="105">
        <v>26.9</v>
      </c>
      <c r="F10" s="105">
        <v>5</v>
      </c>
      <c r="G10" s="106">
        <f t="shared" si="0"/>
        <v>7.5</v>
      </c>
      <c r="H10" s="105">
        <v>6.6666666666666696</v>
      </c>
      <c r="I10" s="105">
        <v>10.4333333333333</v>
      </c>
      <c r="J10" s="105">
        <v>0</v>
      </c>
      <c r="K10" s="106">
        <f t="shared" si="1"/>
        <v>0</v>
      </c>
      <c r="L10" s="105">
        <v>3.43333333333333</v>
      </c>
      <c r="M10" s="105">
        <v>5.6</v>
      </c>
      <c r="N10" s="105">
        <v>1</v>
      </c>
      <c r="O10" s="106">
        <v>2</v>
      </c>
      <c r="P10" s="105">
        <v>2.5</v>
      </c>
      <c r="Q10" s="105">
        <v>4.4666666666666703</v>
      </c>
      <c r="R10" s="105">
        <v>0</v>
      </c>
      <c r="S10" s="106">
        <v>0</v>
      </c>
      <c r="T10" s="105">
        <v>6.8</v>
      </c>
      <c r="U10" s="105">
        <v>10</v>
      </c>
      <c r="V10" s="48">
        <v>0</v>
      </c>
      <c r="W10" s="108">
        <v>0</v>
      </c>
      <c r="X10" s="64">
        <v>156.80000000000001</v>
      </c>
      <c r="Y10" s="64">
        <v>11</v>
      </c>
    </row>
    <row r="11" spans="1:25">
      <c r="A11" s="25">
        <v>581</v>
      </c>
      <c r="B11" s="26" t="s">
        <v>293</v>
      </c>
      <c r="C11" s="27" t="s">
        <v>285</v>
      </c>
      <c r="D11" s="105">
        <v>33.3333333333333</v>
      </c>
      <c r="E11" s="105">
        <v>44.8333333333333</v>
      </c>
      <c r="F11" s="105">
        <v>40</v>
      </c>
      <c r="G11" s="106">
        <f t="shared" si="0"/>
        <v>60</v>
      </c>
      <c r="H11" s="105">
        <v>11.1111111111111</v>
      </c>
      <c r="I11" s="105">
        <v>17.3888888888889</v>
      </c>
      <c r="J11" s="105">
        <v>15</v>
      </c>
      <c r="K11" s="106">
        <f t="shared" si="1"/>
        <v>37.5</v>
      </c>
      <c r="L11" s="105">
        <v>5.7222222222222197</v>
      </c>
      <c r="M11" s="105">
        <v>9.3333333333333304</v>
      </c>
      <c r="N11" s="105">
        <v>6</v>
      </c>
      <c r="O11" s="106">
        <v>12</v>
      </c>
      <c r="P11" s="105">
        <v>4.1666666666666696</v>
      </c>
      <c r="Q11" s="105">
        <v>7.4444444444444402</v>
      </c>
      <c r="R11" s="105">
        <v>3</v>
      </c>
      <c r="S11" s="106">
        <v>4.5</v>
      </c>
      <c r="T11" s="105">
        <v>11.3333333333333</v>
      </c>
      <c r="U11" s="105">
        <v>17</v>
      </c>
      <c r="V11" s="48">
        <v>4</v>
      </c>
      <c r="W11" s="108">
        <v>4</v>
      </c>
      <c r="X11" s="64">
        <v>1252</v>
      </c>
      <c r="Y11" s="64">
        <v>87.6</v>
      </c>
    </row>
    <row r="12" spans="1:25">
      <c r="A12" s="25">
        <v>585</v>
      </c>
      <c r="B12" s="26" t="s">
        <v>294</v>
      </c>
      <c r="C12" s="27" t="s">
        <v>285</v>
      </c>
      <c r="D12" s="105">
        <v>57.3333333333333</v>
      </c>
      <c r="E12" s="105">
        <v>77.113333333333301</v>
      </c>
      <c r="F12" s="105">
        <v>28</v>
      </c>
      <c r="G12" s="106">
        <f t="shared" si="0"/>
        <v>42</v>
      </c>
      <c r="H12" s="105">
        <v>19.1111111111111</v>
      </c>
      <c r="I12" s="105">
        <v>29.9088888888889</v>
      </c>
      <c r="J12" s="105">
        <v>9</v>
      </c>
      <c r="K12" s="106">
        <f t="shared" si="1"/>
        <v>22.5</v>
      </c>
      <c r="L12" s="105">
        <v>9.8422222222222207</v>
      </c>
      <c r="M12" s="105">
        <v>16.053333333333299</v>
      </c>
      <c r="N12" s="105">
        <v>7</v>
      </c>
      <c r="O12" s="106">
        <v>14</v>
      </c>
      <c r="P12" s="105">
        <v>7.1666666666666696</v>
      </c>
      <c r="Q12" s="105">
        <v>12.8044444444444</v>
      </c>
      <c r="R12" s="105">
        <v>9</v>
      </c>
      <c r="S12" s="106">
        <v>13.5</v>
      </c>
      <c r="T12" s="105">
        <v>19.4933333333333</v>
      </c>
      <c r="U12" s="105">
        <v>29</v>
      </c>
      <c r="V12" s="48">
        <v>8</v>
      </c>
      <c r="W12" s="108">
        <v>8</v>
      </c>
      <c r="X12" s="64">
        <v>380.8</v>
      </c>
      <c r="Y12" s="64">
        <v>26.7</v>
      </c>
    </row>
    <row r="13" spans="1:25">
      <c r="A13" s="25">
        <v>597</v>
      </c>
      <c r="B13" s="26" t="s">
        <v>295</v>
      </c>
      <c r="C13" s="27" t="s">
        <v>285</v>
      </c>
      <c r="D13" s="105">
        <v>12.6666666666667</v>
      </c>
      <c r="E13" s="105">
        <v>17.036666666666701</v>
      </c>
      <c r="F13" s="105">
        <v>0</v>
      </c>
      <c r="G13" s="106">
        <f t="shared" si="0"/>
        <v>0</v>
      </c>
      <c r="H13" s="105">
        <v>4.2222222222222197</v>
      </c>
      <c r="I13" s="105">
        <v>6.6077777777777804</v>
      </c>
      <c r="J13" s="105">
        <v>0</v>
      </c>
      <c r="K13" s="106">
        <f t="shared" si="1"/>
        <v>0</v>
      </c>
      <c r="L13" s="105">
        <v>2.1744444444444402</v>
      </c>
      <c r="M13" s="105">
        <v>3.54666666666667</v>
      </c>
      <c r="N13" s="105">
        <v>2</v>
      </c>
      <c r="O13" s="106">
        <v>4</v>
      </c>
      <c r="P13" s="105">
        <v>1.5833333333333299</v>
      </c>
      <c r="Q13" s="105">
        <v>2.8288888888888901</v>
      </c>
      <c r="R13" s="105">
        <v>1</v>
      </c>
      <c r="S13" s="106">
        <v>1.5</v>
      </c>
      <c r="T13" s="105">
        <v>4.3066666666666702</v>
      </c>
      <c r="U13" s="105">
        <v>6</v>
      </c>
      <c r="V13" s="48">
        <v>1</v>
      </c>
      <c r="W13" s="108">
        <v>1</v>
      </c>
      <c r="X13" s="64">
        <v>1790.64</v>
      </c>
      <c r="Y13" s="64">
        <v>125.3</v>
      </c>
    </row>
    <row r="14" spans="1:25">
      <c r="A14" s="25">
        <v>709</v>
      </c>
      <c r="B14" s="26" t="s">
        <v>296</v>
      </c>
      <c r="C14" s="27" t="s">
        <v>285</v>
      </c>
      <c r="D14" s="105">
        <v>26</v>
      </c>
      <c r="E14" s="105">
        <v>34.97</v>
      </c>
      <c r="F14" s="105">
        <v>2</v>
      </c>
      <c r="G14" s="106">
        <f t="shared" si="0"/>
        <v>3</v>
      </c>
      <c r="H14" s="105">
        <v>8.6666666666666696</v>
      </c>
      <c r="I14" s="105">
        <v>13.563333333333301</v>
      </c>
      <c r="J14" s="105">
        <v>0</v>
      </c>
      <c r="K14" s="106">
        <f t="shared" si="1"/>
        <v>0</v>
      </c>
      <c r="L14" s="105">
        <v>4.4633333333333303</v>
      </c>
      <c r="M14" s="105">
        <v>7.28</v>
      </c>
      <c r="N14" s="105">
        <v>2</v>
      </c>
      <c r="O14" s="106">
        <v>4</v>
      </c>
      <c r="P14" s="105">
        <v>3.25</v>
      </c>
      <c r="Q14" s="105">
        <v>5.8066666666666702</v>
      </c>
      <c r="R14" s="105">
        <v>5</v>
      </c>
      <c r="S14" s="106">
        <v>7.5</v>
      </c>
      <c r="T14" s="105">
        <v>8.84</v>
      </c>
      <c r="U14" s="105">
        <v>13</v>
      </c>
      <c r="V14" s="48">
        <v>8</v>
      </c>
      <c r="W14" s="108">
        <v>8</v>
      </c>
      <c r="X14" s="64">
        <v>98</v>
      </c>
      <c r="Y14" s="64">
        <v>6.9</v>
      </c>
    </row>
    <row r="15" spans="1:25">
      <c r="A15" s="25">
        <v>726</v>
      </c>
      <c r="B15" s="26" t="s">
        <v>297</v>
      </c>
      <c r="C15" s="27" t="s">
        <v>285</v>
      </c>
      <c r="D15" s="105">
        <v>45.3333333333333</v>
      </c>
      <c r="E15" s="105">
        <v>60.973333333333301</v>
      </c>
      <c r="F15" s="105">
        <v>47</v>
      </c>
      <c r="G15" s="106">
        <f t="shared" si="0"/>
        <v>70.5</v>
      </c>
      <c r="H15" s="105">
        <v>15.1111111111111</v>
      </c>
      <c r="I15" s="105">
        <v>23.648888888888902</v>
      </c>
      <c r="J15" s="105">
        <v>11</v>
      </c>
      <c r="K15" s="106">
        <f t="shared" si="1"/>
        <v>27.5</v>
      </c>
      <c r="L15" s="105">
        <v>7.7822222222222202</v>
      </c>
      <c r="M15" s="105">
        <v>12.6933333333333</v>
      </c>
      <c r="N15" s="105">
        <v>8</v>
      </c>
      <c r="O15" s="106">
        <v>16</v>
      </c>
      <c r="P15" s="105">
        <v>5.6666666666666696</v>
      </c>
      <c r="Q15" s="105">
        <v>10.1244444444444</v>
      </c>
      <c r="R15" s="105">
        <v>17</v>
      </c>
      <c r="S15" s="106">
        <v>42.5</v>
      </c>
      <c r="T15" s="105">
        <v>15.4133333333333</v>
      </c>
      <c r="U15" s="105">
        <v>23</v>
      </c>
      <c r="V15" s="48">
        <v>7</v>
      </c>
      <c r="W15" s="108">
        <v>7</v>
      </c>
      <c r="X15" s="64">
        <v>2018.94</v>
      </c>
      <c r="Y15" s="64">
        <v>141.30000000000001</v>
      </c>
    </row>
    <row r="16" spans="1:25">
      <c r="A16" s="25">
        <v>727</v>
      </c>
      <c r="B16" s="26" t="s">
        <v>298</v>
      </c>
      <c r="C16" s="27" t="s">
        <v>285</v>
      </c>
      <c r="D16" s="105">
        <v>18.6666666666667</v>
      </c>
      <c r="E16" s="105">
        <v>25.106666666666701</v>
      </c>
      <c r="F16" s="105">
        <v>10</v>
      </c>
      <c r="G16" s="106">
        <f t="shared" si="0"/>
        <v>15</v>
      </c>
      <c r="H16" s="105">
        <v>6.2222222222222197</v>
      </c>
      <c r="I16" s="105">
        <v>9.7377777777777794</v>
      </c>
      <c r="J16" s="105">
        <v>4</v>
      </c>
      <c r="K16" s="106">
        <f t="shared" si="1"/>
        <v>10</v>
      </c>
      <c r="L16" s="105">
        <v>3.20444444444444</v>
      </c>
      <c r="M16" s="105">
        <v>5.2266666666666701</v>
      </c>
      <c r="N16" s="105">
        <v>4</v>
      </c>
      <c r="O16" s="106">
        <v>8</v>
      </c>
      <c r="P16" s="105">
        <v>2.3333333333333299</v>
      </c>
      <c r="Q16" s="105">
        <v>4.1688888888888904</v>
      </c>
      <c r="R16" s="105">
        <v>2</v>
      </c>
      <c r="S16" s="106">
        <v>3</v>
      </c>
      <c r="T16" s="105">
        <v>6.3466666666666702</v>
      </c>
      <c r="U16" s="105">
        <v>10</v>
      </c>
      <c r="V16" s="48">
        <v>3</v>
      </c>
      <c r="W16" s="108">
        <v>3</v>
      </c>
      <c r="X16" s="64">
        <v>247.52</v>
      </c>
      <c r="Y16" s="64">
        <v>17.3</v>
      </c>
    </row>
    <row r="17" spans="1:25">
      <c r="A17" s="25">
        <v>730</v>
      </c>
      <c r="B17" s="26" t="s">
        <v>299</v>
      </c>
      <c r="C17" s="27" t="s">
        <v>285</v>
      </c>
      <c r="D17" s="105">
        <v>42</v>
      </c>
      <c r="E17" s="105">
        <v>56.49</v>
      </c>
      <c r="F17" s="105">
        <v>20</v>
      </c>
      <c r="G17" s="106">
        <f t="shared" si="0"/>
        <v>30</v>
      </c>
      <c r="H17" s="105">
        <v>14</v>
      </c>
      <c r="I17" s="105">
        <v>21.91</v>
      </c>
      <c r="J17" s="105">
        <v>10</v>
      </c>
      <c r="K17" s="106">
        <f t="shared" si="1"/>
        <v>25</v>
      </c>
      <c r="L17" s="105">
        <v>7.21</v>
      </c>
      <c r="M17" s="105">
        <v>11.76</v>
      </c>
      <c r="N17" s="105">
        <v>7</v>
      </c>
      <c r="O17" s="106">
        <v>14</v>
      </c>
      <c r="P17" s="105">
        <v>5.25</v>
      </c>
      <c r="Q17" s="105">
        <v>9.3800000000000008</v>
      </c>
      <c r="R17" s="105">
        <v>4</v>
      </c>
      <c r="S17" s="106">
        <v>6</v>
      </c>
      <c r="T17" s="105">
        <v>14.28</v>
      </c>
      <c r="U17" s="105">
        <v>21</v>
      </c>
      <c r="V17" s="48">
        <v>3</v>
      </c>
      <c r="W17" s="108">
        <v>3</v>
      </c>
      <c r="X17" s="64">
        <v>951.6</v>
      </c>
      <c r="Y17" s="64">
        <v>66.599999999999994</v>
      </c>
    </row>
    <row r="18" spans="1:25">
      <c r="A18" s="25">
        <v>731</v>
      </c>
      <c r="B18" s="26" t="s">
        <v>300</v>
      </c>
      <c r="C18" s="27" t="s">
        <v>285</v>
      </c>
      <c r="D18" s="105">
        <v>20.6666666666667</v>
      </c>
      <c r="E18" s="105">
        <v>27.796666666666699</v>
      </c>
      <c r="F18" s="105">
        <v>1</v>
      </c>
      <c r="G18" s="106">
        <f t="shared" si="0"/>
        <v>1.5</v>
      </c>
      <c r="H18" s="105">
        <v>6.8888888888888902</v>
      </c>
      <c r="I18" s="105">
        <v>10.7811111111111</v>
      </c>
      <c r="J18" s="105">
        <v>3</v>
      </c>
      <c r="K18" s="106">
        <f t="shared" si="1"/>
        <v>7.5</v>
      </c>
      <c r="L18" s="105">
        <v>3.5477777777777799</v>
      </c>
      <c r="M18" s="105">
        <v>5.7866666666666697</v>
      </c>
      <c r="N18" s="105">
        <v>5</v>
      </c>
      <c r="O18" s="106">
        <v>10</v>
      </c>
      <c r="P18" s="105">
        <v>2.5833333333333299</v>
      </c>
      <c r="Q18" s="105">
        <v>4.6155555555555603</v>
      </c>
      <c r="R18" s="105">
        <v>1</v>
      </c>
      <c r="S18" s="106">
        <v>1.5</v>
      </c>
      <c r="T18" s="105">
        <v>7.0266666666666699</v>
      </c>
      <c r="U18" s="105">
        <v>11</v>
      </c>
      <c r="V18" s="48">
        <v>0</v>
      </c>
      <c r="W18" s="108">
        <v>0</v>
      </c>
      <c r="X18" s="64"/>
      <c r="Y18" s="64"/>
    </row>
    <row r="19" spans="1:25">
      <c r="A19" s="25">
        <v>741</v>
      </c>
      <c r="B19" s="26" t="s">
        <v>301</v>
      </c>
      <c r="C19" s="27" t="s">
        <v>285</v>
      </c>
      <c r="D19" s="105">
        <v>17.3333333333333</v>
      </c>
      <c r="E19" s="105">
        <v>23.313333333333301</v>
      </c>
      <c r="F19" s="105">
        <v>6</v>
      </c>
      <c r="G19" s="106">
        <f t="shared" si="0"/>
        <v>9</v>
      </c>
      <c r="H19" s="105">
        <v>5.7777777777777803</v>
      </c>
      <c r="I19" s="105">
        <v>9.0422222222222199</v>
      </c>
      <c r="J19" s="105">
        <v>1</v>
      </c>
      <c r="K19" s="106">
        <f t="shared" si="1"/>
        <v>2.5</v>
      </c>
      <c r="L19" s="105">
        <v>2.9755555555555602</v>
      </c>
      <c r="M19" s="105">
        <v>4.8533333333333299</v>
      </c>
      <c r="N19" s="105">
        <v>1</v>
      </c>
      <c r="O19" s="106">
        <v>2</v>
      </c>
      <c r="P19" s="105">
        <v>2.1666666666666701</v>
      </c>
      <c r="Q19" s="105">
        <v>3.8711111111111101</v>
      </c>
      <c r="R19" s="105">
        <v>0</v>
      </c>
      <c r="S19" s="106">
        <v>0</v>
      </c>
      <c r="T19" s="105">
        <v>5.89333333333333</v>
      </c>
      <c r="U19" s="105">
        <v>9</v>
      </c>
      <c r="V19" s="48">
        <v>1</v>
      </c>
      <c r="W19" s="108">
        <v>1</v>
      </c>
      <c r="X19" s="64"/>
      <c r="Y19" s="64"/>
    </row>
    <row r="20" spans="1:25">
      <c r="A20" s="33">
        <v>742</v>
      </c>
      <c r="B20" s="27" t="s">
        <v>302</v>
      </c>
      <c r="C20" s="27" t="s">
        <v>285</v>
      </c>
      <c r="D20" s="105">
        <v>0</v>
      </c>
      <c r="E20" s="105">
        <v>0</v>
      </c>
      <c r="F20" s="105">
        <v>3</v>
      </c>
      <c r="G20" s="106">
        <v>4.5</v>
      </c>
      <c r="H20" s="105">
        <v>0</v>
      </c>
      <c r="I20" s="105">
        <v>0</v>
      </c>
      <c r="J20" s="105">
        <v>0</v>
      </c>
      <c r="K20" s="106">
        <v>0</v>
      </c>
      <c r="L20" s="105">
        <v>0</v>
      </c>
      <c r="M20" s="105">
        <v>0</v>
      </c>
      <c r="N20" s="105">
        <v>0</v>
      </c>
      <c r="O20" s="106">
        <f>N20*4</f>
        <v>0</v>
      </c>
      <c r="P20" s="105">
        <v>0</v>
      </c>
      <c r="Q20" s="105">
        <v>0</v>
      </c>
      <c r="R20" s="105">
        <v>1</v>
      </c>
      <c r="S20" s="106">
        <v>1.5</v>
      </c>
      <c r="T20" s="105">
        <v>0</v>
      </c>
      <c r="U20" s="105">
        <v>0</v>
      </c>
      <c r="V20" s="105">
        <v>0</v>
      </c>
      <c r="W20" s="105">
        <v>0</v>
      </c>
      <c r="X20" s="64"/>
      <c r="Y20" s="64"/>
    </row>
    <row r="21" spans="1:25" s="5" customFormat="1">
      <c r="A21" s="34" t="s">
        <v>303</v>
      </c>
      <c r="B21" s="35"/>
      <c r="C21" s="36" t="s">
        <v>285</v>
      </c>
      <c r="D21" s="45">
        <f t="shared" ref="D21:T21" si="2">SUM(D3:D20)</f>
        <v>600</v>
      </c>
      <c r="E21" s="45">
        <f t="shared" si="2"/>
        <v>807</v>
      </c>
      <c r="F21" s="45">
        <f t="shared" si="2"/>
        <v>233</v>
      </c>
      <c r="G21" s="45">
        <f t="shared" si="2"/>
        <v>349.5</v>
      </c>
      <c r="H21" s="45">
        <f t="shared" si="2"/>
        <v>200</v>
      </c>
      <c r="I21" s="45">
        <f t="shared" si="2"/>
        <v>313</v>
      </c>
      <c r="J21" s="45">
        <f t="shared" si="2"/>
        <v>78</v>
      </c>
      <c r="K21" s="45">
        <f t="shared" si="2"/>
        <v>195</v>
      </c>
      <c r="L21" s="45">
        <f t="shared" si="2"/>
        <v>103</v>
      </c>
      <c r="M21" s="45">
        <f t="shared" si="2"/>
        <v>168</v>
      </c>
      <c r="N21" s="45">
        <f t="shared" si="2"/>
        <v>74</v>
      </c>
      <c r="O21" s="45">
        <f t="shared" si="2"/>
        <v>148</v>
      </c>
      <c r="P21" s="45">
        <f t="shared" si="2"/>
        <v>75</v>
      </c>
      <c r="Q21" s="45">
        <f t="shared" si="2"/>
        <v>134</v>
      </c>
      <c r="R21" s="45">
        <f t="shared" si="2"/>
        <v>77</v>
      </c>
      <c r="S21" s="45">
        <f t="shared" si="2"/>
        <v>147.5</v>
      </c>
      <c r="T21" s="45">
        <f t="shared" si="2"/>
        <v>204</v>
      </c>
      <c r="U21" s="45">
        <v>306</v>
      </c>
      <c r="V21" s="45">
        <f>SUM(V3:V20)</f>
        <v>65</v>
      </c>
      <c r="W21" s="45">
        <f>SUM(W3:W20)</f>
        <v>65</v>
      </c>
      <c r="X21" s="67">
        <f>SUM(X3:X20)</f>
        <v>11650.39</v>
      </c>
      <c r="Y21" s="67">
        <f>SUM(Y3:Y20)</f>
        <v>815.4</v>
      </c>
    </row>
    <row r="22" spans="1:25">
      <c r="A22" s="40">
        <v>329</v>
      </c>
      <c r="B22" s="26" t="s">
        <v>304</v>
      </c>
      <c r="C22" s="26" t="s">
        <v>305</v>
      </c>
      <c r="D22" s="53">
        <v>45</v>
      </c>
      <c r="E22" s="40">
        <v>60</v>
      </c>
      <c r="F22" s="105">
        <v>15</v>
      </c>
      <c r="G22" s="106">
        <f t="shared" ref="G22:G36" si="3">F22*1.5</f>
        <v>22.5</v>
      </c>
      <c r="H22" s="40">
        <v>10</v>
      </c>
      <c r="I22" s="53">
        <v>22</v>
      </c>
      <c r="J22" s="105">
        <v>0</v>
      </c>
      <c r="K22" s="106">
        <f t="shared" ref="K22:K36" si="4">J22*2.5</f>
        <v>0</v>
      </c>
      <c r="L22" s="40">
        <v>6</v>
      </c>
      <c r="M22" s="40">
        <v>8</v>
      </c>
      <c r="N22" s="105">
        <v>0</v>
      </c>
      <c r="O22" s="106">
        <v>0</v>
      </c>
      <c r="P22" s="40">
        <v>3</v>
      </c>
      <c r="Q22" s="40">
        <v>6</v>
      </c>
      <c r="R22" s="105">
        <v>5</v>
      </c>
      <c r="S22" s="106">
        <v>7.5</v>
      </c>
      <c r="T22" s="40">
        <v>9</v>
      </c>
      <c r="U22" s="53">
        <v>23</v>
      </c>
      <c r="V22" s="48">
        <v>3</v>
      </c>
      <c r="W22" s="108">
        <v>3</v>
      </c>
      <c r="X22" s="64">
        <v>244.8</v>
      </c>
      <c r="Y22" s="64">
        <v>17.100000000000001</v>
      </c>
    </row>
    <row r="23" spans="1:25">
      <c r="A23" s="40">
        <v>337</v>
      </c>
      <c r="B23" s="26" t="s">
        <v>306</v>
      </c>
      <c r="C23" s="26" t="s">
        <v>305</v>
      </c>
      <c r="D23" s="53">
        <v>75</v>
      </c>
      <c r="E23" s="40">
        <v>90</v>
      </c>
      <c r="F23" s="105">
        <v>14</v>
      </c>
      <c r="G23" s="106">
        <f t="shared" si="3"/>
        <v>21</v>
      </c>
      <c r="H23" s="40">
        <v>38</v>
      </c>
      <c r="I23" s="53">
        <v>51</v>
      </c>
      <c r="J23" s="105">
        <v>17</v>
      </c>
      <c r="K23" s="106">
        <f t="shared" si="4"/>
        <v>42.5</v>
      </c>
      <c r="L23" s="40">
        <v>14</v>
      </c>
      <c r="M23" s="40">
        <v>29</v>
      </c>
      <c r="N23" s="105">
        <v>12</v>
      </c>
      <c r="O23" s="106">
        <v>24</v>
      </c>
      <c r="P23" s="40">
        <v>14</v>
      </c>
      <c r="Q23" s="40">
        <v>23</v>
      </c>
      <c r="R23" s="105">
        <v>9</v>
      </c>
      <c r="S23" s="106">
        <v>13.5</v>
      </c>
      <c r="T23" s="40">
        <v>37</v>
      </c>
      <c r="U23" s="53">
        <v>45</v>
      </c>
      <c r="V23" s="48">
        <v>2</v>
      </c>
      <c r="W23" s="108">
        <v>2</v>
      </c>
      <c r="X23" s="64">
        <v>2356.9</v>
      </c>
      <c r="Y23" s="64">
        <v>165</v>
      </c>
    </row>
    <row r="24" spans="1:25">
      <c r="A24" s="40">
        <v>343</v>
      </c>
      <c r="B24" s="26" t="s">
        <v>307</v>
      </c>
      <c r="C24" s="26" t="s">
        <v>305</v>
      </c>
      <c r="D24" s="53">
        <v>75</v>
      </c>
      <c r="E24" s="40">
        <v>90</v>
      </c>
      <c r="F24" s="105">
        <v>3</v>
      </c>
      <c r="G24" s="106">
        <f t="shared" si="3"/>
        <v>4.5</v>
      </c>
      <c r="H24" s="40">
        <v>38</v>
      </c>
      <c r="I24" s="53">
        <v>51</v>
      </c>
      <c r="J24" s="105">
        <v>4</v>
      </c>
      <c r="K24" s="106">
        <f t="shared" si="4"/>
        <v>10</v>
      </c>
      <c r="L24" s="40">
        <v>14</v>
      </c>
      <c r="M24" s="40">
        <v>29</v>
      </c>
      <c r="N24" s="105">
        <v>14</v>
      </c>
      <c r="O24" s="106">
        <v>28</v>
      </c>
      <c r="P24" s="40">
        <v>14</v>
      </c>
      <c r="Q24" s="40">
        <v>23</v>
      </c>
      <c r="R24" s="105">
        <v>28</v>
      </c>
      <c r="S24" s="106">
        <v>70</v>
      </c>
      <c r="T24" s="40">
        <v>37</v>
      </c>
      <c r="U24" s="53">
        <v>45</v>
      </c>
      <c r="V24" s="48">
        <v>1</v>
      </c>
      <c r="W24" s="108">
        <v>1</v>
      </c>
      <c r="X24" s="64">
        <v>7308.8</v>
      </c>
      <c r="Y24" s="64">
        <v>511.6</v>
      </c>
    </row>
    <row r="25" spans="1:25">
      <c r="A25" s="40">
        <v>357</v>
      </c>
      <c r="B25" s="26" t="s">
        <v>308</v>
      </c>
      <c r="C25" s="26" t="s">
        <v>305</v>
      </c>
      <c r="D25" s="53">
        <v>35</v>
      </c>
      <c r="E25" s="40">
        <v>50</v>
      </c>
      <c r="F25" s="105">
        <v>9</v>
      </c>
      <c r="G25" s="106">
        <f t="shared" si="3"/>
        <v>13.5</v>
      </c>
      <c r="H25" s="40">
        <v>10</v>
      </c>
      <c r="I25" s="53">
        <v>18</v>
      </c>
      <c r="J25" s="105">
        <v>0</v>
      </c>
      <c r="K25" s="106">
        <f t="shared" si="4"/>
        <v>0</v>
      </c>
      <c r="L25" s="40">
        <v>8</v>
      </c>
      <c r="M25" s="40">
        <v>10</v>
      </c>
      <c r="N25" s="105">
        <v>10</v>
      </c>
      <c r="O25" s="106">
        <f>N25*4</f>
        <v>40</v>
      </c>
      <c r="P25" s="40">
        <v>4</v>
      </c>
      <c r="Q25" s="40">
        <v>8</v>
      </c>
      <c r="R25" s="105">
        <v>13</v>
      </c>
      <c r="S25" s="106">
        <v>32.5</v>
      </c>
      <c r="T25" s="40">
        <v>10</v>
      </c>
      <c r="U25" s="53">
        <v>18</v>
      </c>
      <c r="V25" s="48">
        <v>1</v>
      </c>
      <c r="W25" s="108">
        <v>1</v>
      </c>
      <c r="X25" s="64">
        <v>400</v>
      </c>
      <c r="Y25" s="64">
        <v>28</v>
      </c>
    </row>
    <row r="26" spans="1:25">
      <c r="A26" s="40">
        <v>359</v>
      </c>
      <c r="B26" s="26" t="s">
        <v>309</v>
      </c>
      <c r="C26" s="26" t="s">
        <v>305</v>
      </c>
      <c r="D26" s="53">
        <v>45</v>
      </c>
      <c r="E26" s="40">
        <v>65</v>
      </c>
      <c r="F26" s="105">
        <v>13</v>
      </c>
      <c r="G26" s="106">
        <f t="shared" si="3"/>
        <v>19.5</v>
      </c>
      <c r="H26" s="40">
        <v>10</v>
      </c>
      <c r="I26" s="53">
        <v>18</v>
      </c>
      <c r="J26" s="105">
        <v>1</v>
      </c>
      <c r="K26" s="106">
        <f t="shared" si="4"/>
        <v>2.5</v>
      </c>
      <c r="L26" s="40">
        <v>8</v>
      </c>
      <c r="M26" s="40">
        <v>10</v>
      </c>
      <c r="N26" s="105">
        <v>2</v>
      </c>
      <c r="O26" s="106">
        <v>4</v>
      </c>
      <c r="P26" s="40">
        <v>4</v>
      </c>
      <c r="Q26" s="40">
        <v>8</v>
      </c>
      <c r="R26" s="105">
        <v>3</v>
      </c>
      <c r="S26" s="106">
        <v>4.5</v>
      </c>
      <c r="T26" s="40">
        <v>10</v>
      </c>
      <c r="U26" s="53">
        <v>18</v>
      </c>
      <c r="V26" s="48">
        <v>4</v>
      </c>
      <c r="W26" s="108">
        <v>4</v>
      </c>
      <c r="X26" s="64">
        <v>625.28</v>
      </c>
      <c r="Y26" s="64">
        <v>43.8</v>
      </c>
    </row>
    <row r="27" spans="1:25">
      <c r="A27" s="40">
        <v>361</v>
      </c>
      <c r="B27" s="26" t="s">
        <v>310</v>
      </c>
      <c r="C27" s="26" t="s">
        <v>305</v>
      </c>
      <c r="D27" s="53">
        <v>25</v>
      </c>
      <c r="E27" s="40">
        <v>35</v>
      </c>
      <c r="F27" s="105">
        <v>13</v>
      </c>
      <c r="G27" s="106">
        <f t="shared" si="3"/>
        <v>19.5</v>
      </c>
      <c r="H27" s="40">
        <v>5</v>
      </c>
      <c r="I27" s="53">
        <v>12</v>
      </c>
      <c r="J27" s="105">
        <v>2</v>
      </c>
      <c r="K27" s="106">
        <f t="shared" si="4"/>
        <v>5</v>
      </c>
      <c r="L27" s="40">
        <v>4</v>
      </c>
      <c r="M27" s="40">
        <v>5</v>
      </c>
      <c r="N27" s="105">
        <v>3</v>
      </c>
      <c r="O27" s="106">
        <v>6</v>
      </c>
      <c r="P27" s="40">
        <v>2</v>
      </c>
      <c r="Q27" s="40">
        <v>4</v>
      </c>
      <c r="R27" s="105">
        <v>1</v>
      </c>
      <c r="S27" s="106">
        <v>1.5</v>
      </c>
      <c r="T27" s="40">
        <v>5</v>
      </c>
      <c r="U27" s="53">
        <v>12</v>
      </c>
      <c r="V27" s="48">
        <v>0</v>
      </c>
      <c r="W27" s="108">
        <v>0</v>
      </c>
      <c r="X27" s="64">
        <v>265.60000000000002</v>
      </c>
      <c r="Y27" s="64">
        <v>18.600000000000001</v>
      </c>
    </row>
    <row r="28" spans="1:25">
      <c r="A28" s="40">
        <v>365</v>
      </c>
      <c r="B28" s="26" t="s">
        <v>311</v>
      </c>
      <c r="C28" s="26" t="s">
        <v>305</v>
      </c>
      <c r="D28" s="53">
        <v>75</v>
      </c>
      <c r="E28" s="40">
        <v>90</v>
      </c>
      <c r="F28" s="105">
        <v>10</v>
      </c>
      <c r="G28" s="106">
        <f t="shared" si="3"/>
        <v>15</v>
      </c>
      <c r="H28" s="40">
        <v>37</v>
      </c>
      <c r="I28" s="53">
        <v>51</v>
      </c>
      <c r="J28" s="105">
        <v>0</v>
      </c>
      <c r="K28" s="106">
        <f t="shared" si="4"/>
        <v>0</v>
      </c>
      <c r="L28" s="40">
        <v>14</v>
      </c>
      <c r="M28" s="40">
        <v>29</v>
      </c>
      <c r="N28" s="105">
        <v>6</v>
      </c>
      <c r="O28" s="106">
        <v>12</v>
      </c>
      <c r="P28" s="40">
        <v>14</v>
      </c>
      <c r="Q28" s="40">
        <v>23</v>
      </c>
      <c r="R28" s="105">
        <v>19</v>
      </c>
      <c r="S28" s="106">
        <v>28.5</v>
      </c>
      <c r="T28" s="40">
        <v>36</v>
      </c>
      <c r="U28" s="53">
        <v>45</v>
      </c>
      <c r="V28" s="48">
        <v>10</v>
      </c>
      <c r="W28" s="108">
        <v>10</v>
      </c>
      <c r="X28" s="64">
        <v>332</v>
      </c>
      <c r="Y28" s="64">
        <v>23.2</v>
      </c>
    </row>
    <row r="29" spans="1:25">
      <c r="A29" s="40">
        <v>379</v>
      </c>
      <c r="B29" s="26" t="s">
        <v>312</v>
      </c>
      <c r="C29" s="26" t="s">
        <v>305</v>
      </c>
      <c r="D29" s="53">
        <v>40</v>
      </c>
      <c r="E29" s="40">
        <v>60</v>
      </c>
      <c r="F29" s="105">
        <v>1</v>
      </c>
      <c r="G29" s="106">
        <f t="shared" si="3"/>
        <v>1.5</v>
      </c>
      <c r="H29" s="40">
        <v>10</v>
      </c>
      <c r="I29" s="53">
        <v>15</v>
      </c>
      <c r="J29" s="105">
        <v>2</v>
      </c>
      <c r="K29" s="106">
        <f t="shared" si="4"/>
        <v>5</v>
      </c>
      <c r="L29" s="40">
        <v>8</v>
      </c>
      <c r="M29" s="40">
        <v>10</v>
      </c>
      <c r="N29" s="105">
        <v>6</v>
      </c>
      <c r="O29" s="106">
        <v>12</v>
      </c>
      <c r="P29" s="40">
        <v>4</v>
      </c>
      <c r="Q29" s="40">
        <v>8</v>
      </c>
      <c r="R29" s="105">
        <v>4</v>
      </c>
      <c r="S29" s="106">
        <v>6</v>
      </c>
      <c r="T29" s="40">
        <v>10</v>
      </c>
      <c r="U29" s="53">
        <v>15</v>
      </c>
      <c r="V29" s="48">
        <v>0</v>
      </c>
      <c r="W29" s="108">
        <v>0</v>
      </c>
      <c r="X29" s="64">
        <v>204</v>
      </c>
      <c r="Y29" s="64">
        <v>14.3</v>
      </c>
    </row>
    <row r="30" spans="1:25">
      <c r="A30" s="40">
        <v>513</v>
      </c>
      <c r="B30" s="26" t="s">
        <v>313</v>
      </c>
      <c r="C30" s="26" t="s">
        <v>305</v>
      </c>
      <c r="D30" s="53">
        <v>45</v>
      </c>
      <c r="E30" s="40">
        <v>65</v>
      </c>
      <c r="F30" s="105">
        <v>15</v>
      </c>
      <c r="G30" s="106">
        <f t="shared" si="3"/>
        <v>22.5</v>
      </c>
      <c r="H30" s="40">
        <v>10</v>
      </c>
      <c r="I30" s="53">
        <v>15</v>
      </c>
      <c r="J30" s="105">
        <v>0</v>
      </c>
      <c r="K30" s="106">
        <f t="shared" si="4"/>
        <v>0</v>
      </c>
      <c r="L30" s="40">
        <v>8</v>
      </c>
      <c r="M30" s="40">
        <v>10</v>
      </c>
      <c r="N30" s="105">
        <v>1</v>
      </c>
      <c r="O30" s="106">
        <v>2</v>
      </c>
      <c r="P30" s="40">
        <v>4</v>
      </c>
      <c r="Q30" s="40">
        <v>8</v>
      </c>
      <c r="R30" s="105">
        <v>6</v>
      </c>
      <c r="S30" s="106">
        <v>9</v>
      </c>
      <c r="T30" s="40">
        <v>10</v>
      </c>
      <c r="U30" s="53">
        <v>15</v>
      </c>
      <c r="V30" s="48">
        <v>2</v>
      </c>
      <c r="W30" s="108">
        <v>2</v>
      </c>
      <c r="X30" s="64">
        <v>340</v>
      </c>
      <c r="Y30" s="64">
        <v>23.8</v>
      </c>
    </row>
    <row r="31" spans="1:25">
      <c r="A31" s="40">
        <v>516</v>
      </c>
      <c r="B31" s="26" t="s">
        <v>314</v>
      </c>
      <c r="C31" s="26" t="s">
        <v>305</v>
      </c>
      <c r="D31" s="53">
        <v>30</v>
      </c>
      <c r="E31" s="40">
        <v>50</v>
      </c>
      <c r="F31" s="105">
        <v>10</v>
      </c>
      <c r="G31" s="106">
        <f t="shared" si="3"/>
        <v>15</v>
      </c>
      <c r="H31" s="40">
        <v>5</v>
      </c>
      <c r="I31" s="53">
        <v>10</v>
      </c>
      <c r="J31" s="105">
        <v>4</v>
      </c>
      <c r="K31" s="106">
        <f t="shared" si="4"/>
        <v>10</v>
      </c>
      <c r="L31" s="40">
        <v>6</v>
      </c>
      <c r="M31" s="40">
        <v>8</v>
      </c>
      <c r="N31" s="105">
        <v>6</v>
      </c>
      <c r="O31" s="106">
        <v>12</v>
      </c>
      <c r="P31" s="40">
        <v>3</v>
      </c>
      <c r="Q31" s="40">
        <v>6</v>
      </c>
      <c r="R31" s="105">
        <v>0</v>
      </c>
      <c r="S31" s="106">
        <v>0</v>
      </c>
      <c r="T31" s="40">
        <v>5</v>
      </c>
      <c r="U31" s="53">
        <v>10</v>
      </c>
      <c r="V31" s="48">
        <v>3</v>
      </c>
      <c r="W31" s="108">
        <v>3</v>
      </c>
      <c r="X31" s="64">
        <v>204</v>
      </c>
      <c r="Y31" s="64">
        <v>14.3</v>
      </c>
    </row>
    <row r="32" spans="1:25">
      <c r="A32" s="40">
        <v>570</v>
      </c>
      <c r="B32" s="26" t="s">
        <v>315</v>
      </c>
      <c r="C32" s="26" t="s">
        <v>305</v>
      </c>
      <c r="D32" s="53">
        <v>45</v>
      </c>
      <c r="E32" s="40">
        <v>65</v>
      </c>
      <c r="F32" s="105">
        <v>9</v>
      </c>
      <c r="G32" s="106">
        <f t="shared" si="3"/>
        <v>13.5</v>
      </c>
      <c r="H32" s="40">
        <v>10</v>
      </c>
      <c r="I32" s="53">
        <v>18</v>
      </c>
      <c r="J32" s="105">
        <v>1</v>
      </c>
      <c r="K32" s="106">
        <f t="shared" si="4"/>
        <v>2.5</v>
      </c>
      <c r="L32" s="40">
        <v>8</v>
      </c>
      <c r="M32" s="40">
        <v>10</v>
      </c>
      <c r="N32" s="105">
        <v>9</v>
      </c>
      <c r="O32" s="106">
        <v>18</v>
      </c>
      <c r="P32" s="40">
        <v>4</v>
      </c>
      <c r="Q32" s="40">
        <v>8</v>
      </c>
      <c r="R32" s="105">
        <v>5</v>
      </c>
      <c r="S32" s="106">
        <v>7.5</v>
      </c>
      <c r="T32" s="40">
        <v>10</v>
      </c>
      <c r="U32" s="53">
        <v>18</v>
      </c>
      <c r="V32" s="48">
        <v>10</v>
      </c>
      <c r="W32" s="108">
        <v>10</v>
      </c>
      <c r="X32" s="64"/>
      <c r="Y32" s="64"/>
    </row>
    <row r="33" spans="1:25">
      <c r="A33" s="40">
        <v>577</v>
      </c>
      <c r="B33" s="26" t="s">
        <v>316</v>
      </c>
      <c r="C33" s="26" t="s">
        <v>305</v>
      </c>
      <c r="D33" s="53">
        <v>40</v>
      </c>
      <c r="E33" s="40">
        <v>60</v>
      </c>
      <c r="F33" s="105">
        <v>7</v>
      </c>
      <c r="G33" s="106">
        <f t="shared" si="3"/>
        <v>10.5</v>
      </c>
      <c r="H33" s="40">
        <v>5</v>
      </c>
      <c r="I33" s="53">
        <v>12</v>
      </c>
      <c r="J33" s="105">
        <v>8</v>
      </c>
      <c r="K33" s="106">
        <f t="shared" si="4"/>
        <v>20</v>
      </c>
      <c r="L33" s="40">
        <v>4</v>
      </c>
      <c r="M33" s="40">
        <v>5</v>
      </c>
      <c r="N33" s="105">
        <v>8</v>
      </c>
      <c r="O33" s="106">
        <f>N33*4</f>
        <v>32</v>
      </c>
      <c r="P33" s="40">
        <v>2</v>
      </c>
      <c r="Q33" s="40">
        <v>4</v>
      </c>
      <c r="R33" s="105">
        <v>0</v>
      </c>
      <c r="S33" s="106">
        <v>0</v>
      </c>
      <c r="T33" s="40">
        <v>5</v>
      </c>
      <c r="U33" s="53">
        <v>12</v>
      </c>
      <c r="V33" s="48">
        <v>0</v>
      </c>
      <c r="W33" s="108">
        <v>0</v>
      </c>
      <c r="X33" s="64"/>
      <c r="Y33" s="64"/>
    </row>
    <row r="34" spans="1:25">
      <c r="A34" s="40">
        <v>582</v>
      </c>
      <c r="B34" s="26" t="s">
        <v>317</v>
      </c>
      <c r="C34" s="26" t="s">
        <v>305</v>
      </c>
      <c r="D34" s="53">
        <v>75</v>
      </c>
      <c r="E34" s="40">
        <v>90</v>
      </c>
      <c r="F34" s="105">
        <v>9</v>
      </c>
      <c r="G34" s="106">
        <f t="shared" si="3"/>
        <v>13.5</v>
      </c>
      <c r="H34" s="40">
        <v>37</v>
      </c>
      <c r="I34" s="53">
        <v>51</v>
      </c>
      <c r="J34" s="105">
        <v>17</v>
      </c>
      <c r="K34" s="106">
        <f t="shared" si="4"/>
        <v>42.5</v>
      </c>
      <c r="L34" s="40">
        <v>14</v>
      </c>
      <c r="M34" s="40">
        <v>29</v>
      </c>
      <c r="N34" s="105">
        <v>8</v>
      </c>
      <c r="O34" s="106">
        <v>16</v>
      </c>
      <c r="P34" s="40">
        <v>14</v>
      </c>
      <c r="Q34" s="40">
        <v>23</v>
      </c>
      <c r="R34" s="105">
        <v>6</v>
      </c>
      <c r="S34" s="106">
        <v>9</v>
      </c>
      <c r="T34" s="40">
        <v>36</v>
      </c>
      <c r="U34" s="53">
        <v>45</v>
      </c>
      <c r="V34" s="48">
        <v>14</v>
      </c>
      <c r="W34" s="108">
        <v>14</v>
      </c>
      <c r="X34" s="64">
        <v>1411.44</v>
      </c>
      <c r="Y34" s="64">
        <v>98.8</v>
      </c>
    </row>
    <row r="35" spans="1:25">
      <c r="A35" s="40">
        <v>714</v>
      </c>
      <c r="B35" s="26" t="s">
        <v>318</v>
      </c>
      <c r="C35" s="26" t="s">
        <v>305</v>
      </c>
      <c r="D35" s="53">
        <v>25</v>
      </c>
      <c r="E35" s="40">
        <v>35</v>
      </c>
      <c r="F35" s="105">
        <v>5</v>
      </c>
      <c r="G35" s="106">
        <f t="shared" si="3"/>
        <v>7.5</v>
      </c>
      <c r="H35" s="40">
        <v>5</v>
      </c>
      <c r="I35" s="53">
        <v>12</v>
      </c>
      <c r="J35" s="105">
        <v>2</v>
      </c>
      <c r="K35" s="106">
        <f t="shared" si="4"/>
        <v>5</v>
      </c>
      <c r="L35" s="40">
        <v>4</v>
      </c>
      <c r="M35" s="40">
        <v>5</v>
      </c>
      <c r="N35" s="105">
        <v>6</v>
      </c>
      <c r="O35" s="106">
        <f>N35*4</f>
        <v>24</v>
      </c>
      <c r="P35" s="40">
        <v>2</v>
      </c>
      <c r="Q35" s="40">
        <v>4</v>
      </c>
      <c r="R35" s="105">
        <v>3</v>
      </c>
      <c r="S35" s="106">
        <v>4.5</v>
      </c>
      <c r="T35" s="40">
        <v>5</v>
      </c>
      <c r="U35" s="53">
        <v>12</v>
      </c>
      <c r="V35" s="48">
        <v>3</v>
      </c>
      <c r="W35" s="108">
        <v>3</v>
      </c>
      <c r="X35" s="64">
        <v>285.60000000000002</v>
      </c>
      <c r="Y35" s="64">
        <v>20</v>
      </c>
    </row>
    <row r="36" spans="1:25">
      <c r="A36" s="40">
        <v>734</v>
      </c>
      <c r="B36" s="26" t="s">
        <v>319</v>
      </c>
      <c r="C36" s="26" t="s">
        <v>305</v>
      </c>
      <c r="D36" s="53">
        <v>45</v>
      </c>
      <c r="E36" s="40">
        <v>65</v>
      </c>
      <c r="F36" s="105">
        <v>18</v>
      </c>
      <c r="G36" s="106">
        <f t="shared" si="3"/>
        <v>27</v>
      </c>
      <c r="H36" s="40">
        <v>10</v>
      </c>
      <c r="I36" s="53">
        <v>20</v>
      </c>
      <c r="J36" s="105">
        <v>10</v>
      </c>
      <c r="K36" s="106">
        <f t="shared" si="4"/>
        <v>25</v>
      </c>
      <c r="L36" s="40">
        <v>4</v>
      </c>
      <c r="M36" s="40">
        <v>5</v>
      </c>
      <c r="N36" s="105">
        <v>14</v>
      </c>
      <c r="O36" s="106">
        <f>N36*4</f>
        <v>56</v>
      </c>
      <c r="P36" s="40">
        <v>2</v>
      </c>
      <c r="Q36" s="40">
        <v>4</v>
      </c>
      <c r="R36" s="105">
        <v>10</v>
      </c>
      <c r="S36" s="106">
        <v>25</v>
      </c>
      <c r="T36" s="40">
        <v>10</v>
      </c>
      <c r="U36" s="53">
        <v>20</v>
      </c>
      <c r="V36" s="48">
        <v>0</v>
      </c>
      <c r="W36" s="108">
        <v>0</v>
      </c>
      <c r="X36" s="64">
        <v>448.96</v>
      </c>
      <c r="Y36" s="64">
        <v>31.4</v>
      </c>
    </row>
    <row r="37" spans="1:25" s="5" customFormat="1">
      <c r="A37" s="34" t="s">
        <v>303</v>
      </c>
      <c r="B37" s="35"/>
      <c r="C37" s="35" t="s">
        <v>305</v>
      </c>
      <c r="D37" s="45">
        <f t="shared" ref="D37:T37" si="5">SUM(D22:D36)</f>
        <v>720</v>
      </c>
      <c r="E37" s="45">
        <f t="shared" si="5"/>
        <v>970</v>
      </c>
      <c r="F37" s="45">
        <f t="shared" si="5"/>
        <v>151</v>
      </c>
      <c r="G37" s="45">
        <f t="shared" si="5"/>
        <v>226.5</v>
      </c>
      <c r="H37" s="45">
        <f t="shared" si="5"/>
        <v>240</v>
      </c>
      <c r="I37" s="45">
        <f t="shared" si="5"/>
        <v>376</v>
      </c>
      <c r="J37" s="45">
        <f t="shared" si="5"/>
        <v>68</v>
      </c>
      <c r="K37" s="45">
        <f t="shared" si="5"/>
        <v>170</v>
      </c>
      <c r="L37" s="45">
        <f t="shared" si="5"/>
        <v>124</v>
      </c>
      <c r="M37" s="45">
        <f t="shared" si="5"/>
        <v>202</v>
      </c>
      <c r="N37" s="45">
        <f t="shared" si="5"/>
        <v>105</v>
      </c>
      <c r="O37" s="45">
        <f t="shared" si="5"/>
        <v>286</v>
      </c>
      <c r="P37" s="45">
        <f t="shared" si="5"/>
        <v>90</v>
      </c>
      <c r="Q37" s="45">
        <f t="shared" si="5"/>
        <v>160</v>
      </c>
      <c r="R37" s="45">
        <f t="shared" si="5"/>
        <v>112</v>
      </c>
      <c r="S37" s="45">
        <f t="shared" si="5"/>
        <v>219</v>
      </c>
      <c r="T37" s="45">
        <f t="shared" si="5"/>
        <v>235</v>
      </c>
      <c r="U37" s="45">
        <v>353</v>
      </c>
      <c r="V37" s="45">
        <f>SUM(V22:V36)</f>
        <v>53</v>
      </c>
      <c r="W37" s="45">
        <f>SUM(W22:W36)</f>
        <v>53</v>
      </c>
      <c r="X37" s="45">
        <f>SUM(X22:X36)</f>
        <v>14427.38</v>
      </c>
      <c r="Y37" s="45">
        <f>SUM(Y22:Y36)</f>
        <v>1009.9</v>
      </c>
    </row>
    <row r="38" spans="1:25">
      <c r="A38" s="41">
        <v>385</v>
      </c>
      <c r="B38" s="27" t="s">
        <v>320</v>
      </c>
      <c r="C38" s="27" t="s">
        <v>321</v>
      </c>
      <c r="D38" s="107">
        <v>47</v>
      </c>
      <c r="E38" s="107">
        <v>63</v>
      </c>
      <c r="F38" s="105">
        <v>18</v>
      </c>
      <c r="G38" s="106">
        <f>F38*1.5</f>
        <v>27</v>
      </c>
      <c r="H38" s="107">
        <v>16</v>
      </c>
      <c r="I38" s="107">
        <v>25</v>
      </c>
      <c r="J38" s="105">
        <v>7</v>
      </c>
      <c r="K38" s="106">
        <f t="shared" ref="K38:K54" si="6">J38*2.5</f>
        <v>17.5</v>
      </c>
      <c r="L38" s="107">
        <v>8</v>
      </c>
      <c r="M38" s="107">
        <v>13</v>
      </c>
      <c r="N38" s="105">
        <v>4</v>
      </c>
      <c r="O38" s="106">
        <v>8</v>
      </c>
      <c r="P38" s="107">
        <v>6</v>
      </c>
      <c r="Q38" s="107">
        <v>11</v>
      </c>
      <c r="R38" s="105">
        <v>5</v>
      </c>
      <c r="S38" s="106">
        <v>7.5</v>
      </c>
      <c r="T38" s="107">
        <v>16</v>
      </c>
      <c r="U38" s="107">
        <v>25</v>
      </c>
      <c r="V38" s="48">
        <v>2</v>
      </c>
      <c r="W38" s="108">
        <v>2</v>
      </c>
      <c r="X38" s="64">
        <v>853.12</v>
      </c>
      <c r="Y38" s="64">
        <v>59.7</v>
      </c>
    </row>
    <row r="39" spans="1:25">
      <c r="A39" s="41">
        <v>377</v>
      </c>
      <c r="B39" s="27" t="s">
        <v>322</v>
      </c>
      <c r="C39" s="27" t="s">
        <v>321</v>
      </c>
      <c r="D39" s="107">
        <v>26</v>
      </c>
      <c r="E39" s="107">
        <v>35</v>
      </c>
      <c r="F39" s="105">
        <v>9</v>
      </c>
      <c r="G39" s="106">
        <f>F39*1.5</f>
        <v>13.5</v>
      </c>
      <c r="H39" s="107">
        <v>9</v>
      </c>
      <c r="I39" s="107">
        <v>14</v>
      </c>
      <c r="J39" s="105">
        <v>2</v>
      </c>
      <c r="K39" s="106">
        <f t="shared" si="6"/>
        <v>5</v>
      </c>
      <c r="L39" s="107">
        <v>5</v>
      </c>
      <c r="M39" s="107">
        <v>7</v>
      </c>
      <c r="N39" s="105">
        <v>3</v>
      </c>
      <c r="O39" s="106">
        <v>6</v>
      </c>
      <c r="P39" s="107">
        <v>3</v>
      </c>
      <c r="Q39" s="107">
        <v>6</v>
      </c>
      <c r="R39" s="105">
        <v>5</v>
      </c>
      <c r="S39" s="106">
        <v>7.5</v>
      </c>
      <c r="T39" s="107">
        <v>9</v>
      </c>
      <c r="U39" s="107">
        <v>14</v>
      </c>
      <c r="V39" s="48">
        <v>2</v>
      </c>
      <c r="W39" s="108">
        <v>2</v>
      </c>
      <c r="X39" s="64">
        <v>231.28</v>
      </c>
      <c r="Y39" s="64">
        <v>16.2</v>
      </c>
    </row>
    <row r="40" spans="1:25">
      <c r="A40" s="41">
        <v>571</v>
      </c>
      <c r="B40" s="27" t="s">
        <v>323</v>
      </c>
      <c r="C40" s="27" t="s">
        <v>321</v>
      </c>
      <c r="D40" s="107">
        <v>78</v>
      </c>
      <c r="E40" s="107">
        <v>104</v>
      </c>
      <c r="F40" s="105">
        <v>1</v>
      </c>
      <c r="G40" s="106">
        <f>F40*1.5</f>
        <v>1.5</v>
      </c>
      <c r="H40" s="107">
        <v>26</v>
      </c>
      <c r="I40" s="107">
        <v>41</v>
      </c>
      <c r="J40" s="105">
        <v>9</v>
      </c>
      <c r="K40" s="106">
        <f t="shared" si="6"/>
        <v>22.5</v>
      </c>
      <c r="L40" s="107">
        <v>13</v>
      </c>
      <c r="M40" s="107">
        <v>22</v>
      </c>
      <c r="N40" s="105">
        <v>20</v>
      </c>
      <c r="O40" s="106">
        <v>40</v>
      </c>
      <c r="P40" s="107">
        <v>10</v>
      </c>
      <c r="Q40" s="107">
        <v>17</v>
      </c>
      <c r="R40" s="105">
        <v>8</v>
      </c>
      <c r="S40" s="106">
        <v>12</v>
      </c>
      <c r="T40" s="107">
        <v>27</v>
      </c>
      <c r="U40" s="107">
        <v>41</v>
      </c>
      <c r="V40" s="48">
        <v>5</v>
      </c>
      <c r="W40" s="108">
        <v>5</v>
      </c>
      <c r="X40" s="64">
        <v>1864.5</v>
      </c>
      <c r="Y40" s="64">
        <v>130.5</v>
      </c>
    </row>
    <row r="41" spans="1:25">
      <c r="A41" s="41">
        <v>371</v>
      </c>
      <c r="B41" s="27" t="s">
        <v>324</v>
      </c>
      <c r="C41" s="27" t="s">
        <v>321</v>
      </c>
      <c r="D41" s="48">
        <v>16</v>
      </c>
      <c r="E41" s="48">
        <v>21</v>
      </c>
      <c r="F41" s="105">
        <v>25</v>
      </c>
      <c r="G41" s="106">
        <v>62.5</v>
      </c>
      <c r="H41" s="48">
        <v>5</v>
      </c>
      <c r="I41" s="48">
        <v>8</v>
      </c>
      <c r="J41" s="105">
        <v>2</v>
      </c>
      <c r="K41" s="106">
        <f t="shared" si="6"/>
        <v>5</v>
      </c>
      <c r="L41" s="48">
        <v>3</v>
      </c>
      <c r="M41" s="48">
        <v>4</v>
      </c>
      <c r="N41" s="105">
        <v>4</v>
      </c>
      <c r="O41" s="106">
        <f>N41*4</f>
        <v>16</v>
      </c>
      <c r="P41" s="48">
        <v>2</v>
      </c>
      <c r="Q41" s="48">
        <v>4</v>
      </c>
      <c r="R41" s="105">
        <v>4</v>
      </c>
      <c r="S41" s="106">
        <v>10</v>
      </c>
      <c r="T41" s="48">
        <v>5</v>
      </c>
      <c r="U41" s="48">
        <v>7</v>
      </c>
      <c r="V41" s="48">
        <v>3</v>
      </c>
      <c r="W41" s="108">
        <v>3</v>
      </c>
      <c r="X41" s="64">
        <v>707.68</v>
      </c>
      <c r="Y41" s="64">
        <v>49.5</v>
      </c>
    </row>
    <row r="42" spans="1:25">
      <c r="A42" s="41">
        <v>541</v>
      </c>
      <c r="B42" s="27" t="s">
        <v>325</v>
      </c>
      <c r="C42" s="27" t="s">
        <v>321</v>
      </c>
      <c r="D42" s="107">
        <v>59</v>
      </c>
      <c r="E42" s="107">
        <v>80</v>
      </c>
      <c r="F42" s="105">
        <v>20</v>
      </c>
      <c r="G42" s="106">
        <f t="shared" ref="G42:G54" si="7">F42*1.5</f>
        <v>30</v>
      </c>
      <c r="H42" s="107">
        <v>20</v>
      </c>
      <c r="I42" s="107">
        <v>31</v>
      </c>
      <c r="J42" s="105">
        <v>1</v>
      </c>
      <c r="K42" s="106">
        <f t="shared" si="6"/>
        <v>2.5</v>
      </c>
      <c r="L42" s="107">
        <v>10</v>
      </c>
      <c r="M42" s="107">
        <v>17</v>
      </c>
      <c r="N42" s="105">
        <v>6</v>
      </c>
      <c r="O42" s="106">
        <v>12</v>
      </c>
      <c r="P42" s="107">
        <v>7</v>
      </c>
      <c r="Q42" s="107">
        <v>13</v>
      </c>
      <c r="R42" s="105">
        <v>2</v>
      </c>
      <c r="S42" s="106">
        <v>3</v>
      </c>
      <c r="T42" s="107">
        <v>21</v>
      </c>
      <c r="U42" s="107">
        <v>31</v>
      </c>
      <c r="V42" s="48">
        <v>3</v>
      </c>
      <c r="W42" s="108">
        <v>3</v>
      </c>
      <c r="X42" s="64">
        <v>176.4</v>
      </c>
      <c r="Y42" s="64">
        <v>12.3</v>
      </c>
    </row>
    <row r="43" spans="1:25">
      <c r="A43" s="41">
        <v>733</v>
      </c>
      <c r="B43" s="27" t="s">
        <v>326</v>
      </c>
      <c r="C43" s="27" t="s">
        <v>321</v>
      </c>
      <c r="D43" s="48">
        <v>16</v>
      </c>
      <c r="E43" s="48">
        <v>22</v>
      </c>
      <c r="F43" s="105">
        <v>10</v>
      </c>
      <c r="G43" s="106">
        <f t="shared" si="7"/>
        <v>15</v>
      </c>
      <c r="H43" s="48">
        <v>5</v>
      </c>
      <c r="I43" s="48">
        <v>8</v>
      </c>
      <c r="J43" s="105">
        <v>0</v>
      </c>
      <c r="K43" s="106">
        <f t="shared" si="6"/>
        <v>0</v>
      </c>
      <c r="L43" s="48">
        <v>3</v>
      </c>
      <c r="M43" s="48">
        <v>5</v>
      </c>
      <c r="N43" s="105">
        <v>7</v>
      </c>
      <c r="O43" s="106">
        <f t="shared" ref="O43:O49" si="8">N43*4</f>
        <v>28</v>
      </c>
      <c r="P43" s="48">
        <v>2</v>
      </c>
      <c r="Q43" s="48">
        <v>4</v>
      </c>
      <c r="R43" s="105">
        <v>3</v>
      </c>
      <c r="S43" s="106">
        <v>4.5</v>
      </c>
      <c r="T43" s="48">
        <v>6</v>
      </c>
      <c r="U43" s="48">
        <v>8</v>
      </c>
      <c r="V43" s="48">
        <v>0</v>
      </c>
      <c r="W43" s="108">
        <v>0</v>
      </c>
      <c r="X43" s="64">
        <v>98</v>
      </c>
      <c r="Y43" s="64">
        <v>6.9</v>
      </c>
    </row>
    <row r="44" spans="1:25">
      <c r="A44" s="41">
        <v>387</v>
      </c>
      <c r="B44" s="27" t="s">
        <v>327</v>
      </c>
      <c r="C44" s="27" t="s">
        <v>321</v>
      </c>
      <c r="D44" s="107">
        <v>48</v>
      </c>
      <c r="E44" s="107">
        <v>64</v>
      </c>
      <c r="F44" s="105">
        <v>3</v>
      </c>
      <c r="G44" s="106">
        <f t="shared" si="7"/>
        <v>4.5</v>
      </c>
      <c r="H44" s="107">
        <v>16</v>
      </c>
      <c r="I44" s="107">
        <v>25</v>
      </c>
      <c r="J44" s="105">
        <v>4</v>
      </c>
      <c r="K44" s="106">
        <f t="shared" si="6"/>
        <v>10</v>
      </c>
      <c r="L44" s="107">
        <v>8</v>
      </c>
      <c r="M44" s="107">
        <v>13</v>
      </c>
      <c r="N44" s="105">
        <v>12</v>
      </c>
      <c r="O44" s="106">
        <v>24</v>
      </c>
      <c r="P44" s="107">
        <v>6</v>
      </c>
      <c r="Q44" s="107">
        <v>11</v>
      </c>
      <c r="R44" s="105">
        <v>12</v>
      </c>
      <c r="S44" s="106">
        <v>30</v>
      </c>
      <c r="T44" s="107">
        <v>17</v>
      </c>
      <c r="U44" s="107">
        <v>25</v>
      </c>
      <c r="V44" s="48">
        <v>12</v>
      </c>
      <c r="W44" s="108">
        <v>12</v>
      </c>
      <c r="X44" s="64">
        <v>136</v>
      </c>
      <c r="Y44" s="64">
        <v>9.5</v>
      </c>
    </row>
    <row r="45" spans="1:25">
      <c r="A45" s="41">
        <v>573</v>
      </c>
      <c r="B45" s="27" t="s">
        <v>328</v>
      </c>
      <c r="C45" s="27" t="s">
        <v>321</v>
      </c>
      <c r="D45" s="107">
        <v>18</v>
      </c>
      <c r="E45" s="107">
        <v>24</v>
      </c>
      <c r="F45" s="105">
        <v>5</v>
      </c>
      <c r="G45" s="106">
        <f t="shared" si="7"/>
        <v>7.5</v>
      </c>
      <c r="H45" s="107">
        <v>6</v>
      </c>
      <c r="I45" s="107">
        <v>9</v>
      </c>
      <c r="J45" s="105">
        <v>0</v>
      </c>
      <c r="K45" s="106">
        <f t="shared" si="6"/>
        <v>0</v>
      </c>
      <c r="L45" s="107">
        <v>3</v>
      </c>
      <c r="M45" s="107">
        <v>5</v>
      </c>
      <c r="N45" s="105">
        <v>4</v>
      </c>
      <c r="O45" s="106">
        <v>8</v>
      </c>
      <c r="P45" s="107">
        <v>2</v>
      </c>
      <c r="Q45" s="107">
        <v>4</v>
      </c>
      <c r="R45" s="105">
        <v>4</v>
      </c>
      <c r="S45" s="106">
        <v>10</v>
      </c>
      <c r="T45" s="107">
        <v>6</v>
      </c>
      <c r="U45" s="107">
        <v>9</v>
      </c>
      <c r="V45" s="48">
        <v>0</v>
      </c>
      <c r="W45" s="108">
        <v>0</v>
      </c>
      <c r="X45" s="64">
        <v>451.2</v>
      </c>
      <c r="Y45" s="64">
        <v>31.6</v>
      </c>
    </row>
    <row r="46" spans="1:25">
      <c r="A46" s="41">
        <v>514</v>
      </c>
      <c r="B46" s="27" t="s">
        <v>329</v>
      </c>
      <c r="C46" s="27" t="s">
        <v>321</v>
      </c>
      <c r="D46" s="107">
        <v>38</v>
      </c>
      <c r="E46" s="107">
        <v>51</v>
      </c>
      <c r="F46" s="105">
        <v>12</v>
      </c>
      <c r="G46" s="106">
        <f t="shared" si="7"/>
        <v>18</v>
      </c>
      <c r="H46" s="107">
        <v>13</v>
      </c>
      <c r="I46" s="107">
        <v>20</v>
      </c>
      <c r="J46" s="105">
        <v>0</v>
      </c>
      <c r="K46" s="106">
        <f t="shared" si="6"/>
        <v>0</v>
      </c>
      <c r="L46" s="107">
        <v>7</v>
      </c>
      <c r="M46" s="107">
        <v>11</v>
      </c>
      <c r="N46" s="105">
        <v>7</v>
      </c>
      <c r="O46" s="106">
        <v>14</v>
      </c>
      <c r="P46" s="107">
        <v>5</v>
      </c>
      <c r="Q46" s="107">
        <v>8</v>
      </c>
      <c r="R46" s="105">
        <v>5</v>
      </c>
      <c r="S46" s="106">
        <v>7.5</v>
      </c>
      <c r="T46" s="107">
        <v>13</v>
      </c>
      <c r="U46" s="107">
        <v>20</v>
      </c>
      <c r="V46" s="48">
        <v>8</v>
      </c>
      <c r="W46" s="108">
        <v>8</v>
      </c>
      <c r="X46" s="64">
        <v>579.6</v>
      </c>
      <c r="Y46" s="64">
        <v>40.6</v>
      </c>
    </row>
    <row r="47" spans="1:25">
      <c r="A47" s="41">
        <v>546</v>
      </c>
      <c r="B47" s="27" t="s">
        <v>330</v>
      </c>
      <c r="C47" s="27" t="s">
        <v>321</v>
      </c>
      <c r="D47" s="48">
        <v>16</v>
      </c>
      <c r="E47" s="48">
        <v>22</v>
      </c>
      <c r="F47" s="105">
        <v>2</v>
      </c>
      <c r="G47" s="106">
        <f t="shared" si="7"/>
        <v>3</v>
      </c>
      <c r="H47" s="48">
        <v>5</v>
      </c>
      <c r="I47" s="48">
        <v>9</v>
      </c>
      <c r="J47" s="105">
        <v>3</v>
      </c>
      <c r="K47" s="106">
        <f t="shared" si="6"/>
        <v>7.5</v>
      </c>
      <c r="L47" s="48">
        <v>3</v>
      </c>
      <c r="M47" s="48">
        <v>5</v>
      </c>
      <c r="N47" s="105">
        <v>8</v>
      </c>
      <c r="O47" s="106">
        <f t="shared" si="8"/>
        <v>32</v>
      </c>
      <c r="P47" s="48">
        <v>2</v>
      </c>
      <c r="Q47" s="48">
        <v>4</v>
      </c>
      <c r="R47" s="105">
        <v>2</v>
      </c>
      <c r="S47" s="106">
        <v>3</v>
      </c>
      <c r="T47" s="48">
        <v>6</v>
      </c>
      <c r="U47" s="48">
        <v>9</v>
      </c>
      <c r="V47" s="48">
        <v>2</v>
      </c>
      <c r="W47" s="108">
        <v>2</v>
      </c>
      <c r="X47" s="64">
        <v>168.64</v>
      </c>
      <c r="Y47" s="64">
        <v>11.8</v>
      </c>
    </row>
    <row r="48" spans="1:25">
      <c r="A48" s="41">
        <v>574</v>
      </c>
      <c r="B48" s="27" t="s">
        <v>331</v>
      </c>
      <c r="C48" s="27" t="s">
        <v>321</v>
      </c>
      <c r="D48" s="48">
        <v>9</v>
      </c>
      <c r="E48" s="48">
        <v>12</v>
      </c>
      <c r="F48" s="105">
        <v>5</v>
      </c>
      <c r="G48" s="106">
        <f t="shared" si="7"/>
        <v>7.5</v>
      </c>
      <c r="H48" s="48">
        <v>3</v>
      </c>
      <c r="I48" s="48">
        <v>5</v>
      </c>
      <c r="J48" s="105">
        <v>0</v>
      </c>
      <c r="K48" s="106">
        <f t="shared" si="6"/>
        <v>0</v>
      </c>
      <c r="L48" s="48">
        <v>2</v>
      </c>
      <c r="M48" s="48">
        <v>3</v>
      </c>
      <c r="N48" s="105">
        <v>3</v>
      </c>
      <c r="O48" s="106">
        <f t="shared" si="8"/>
        <v>12</v>
      </c>
      <c r="P48" s="48">
        <v>1</v>
      </c>
      <c r="Q48" s="48">
        <v>2</v>
      </c>
      <c r="R48" s="105">
        <v>0</v>
      </c>
      <c r="S48" s="106">
        <v>0</v>
      </c>
      <c r="T48" s="48">
        <v>3</v>
      </c>
      <c r="U48" s="48">
        <v>5</v>
      </c>
      <c r="V48" s="48">
        <v>0</v>
      </c>
      <c r="W48" s="108">
        <v>0</v>
      </c>
      <c r="X48" s="64">
        <v>128</v>
      </c>
      <c r="Y48" s="64">
        <v>9</v>
      </c>
    </row>
    <row r="49" spans="1:25">
      <c r="A49" s="41">
        <v>737</v>
      </c>
      <c r="B49" s="27" t="s">
        <v>332</v>
      </c>
      <c r="C49" s="27" t="s">
        <v>321</v>
      </c>
      <c r="D49" s="48">
        <v>24</v>
      </c>
      <c r="E49" s="48">
        <v>32</v>
      </c>
      <c r="F49" s="105">
        <v>5</v>
      </c>
      <c r="G49" s="106">
        <f t="shared" si="7"/>
        <v>7.5</v>
      </c>
      <c r="H49" s="48">
        <v>8</v>
      </c>
      <c r="I49" s="48">
        <v>13</v>
      </c>
      <c r="J49" s="105">
        <v>3</v>
      </c>
      <c r="K49" s="106">
        <f t="shared" si="6"/>
        <v>7.5</v>
      </c>
      <c r="L49" s="48">
        <v>4</v>
      </c>
      <c r="M49" s="48">
        <v>7</v>
      </c>
      <c r="N49" s="105">
        <v>9</v>
      </c>
      <c r="O49" s="106">
        <f t="shared" si="8"/>
        <v>36</v>
      </c>
      <c r="P49" s="48">
        <v>3</v>
      </c>
      <c r="Q49" s="48">
        <v>5</v>
      </c>
      <c r="R49" s="105">
        <v>1</v>
      </c>
      <c r="S49" s="106">
        <v>1.5</v>
      </c>
      <c r="T49" s="48">
        <v>8</v>
      </c>
      <c r="U49" s="48">
        <v>13</v>
      </c>
      <c r="V49" s="48">
        <v>0</v>
      </c>
      <c r="W49" s="108">
        <v>0</v>
      </c>
      <c r="X49" s="64">
        <v>172.48</v>
      </c>
      <c r="Y49" s="64">
        <v>12.1</v>
      </c>
    </row>
    <row r="50" spans="1:25">
      <c r="A50" s="41">
        <v>588</v>
      </c>
      <c r="B50" s="27" t="s">
        <v>333</v>
      </c>
      <c r="C50" s="27" t="s">
        <v>321</v>
      </c>
      <c r="D50" s="107">
        <v>18</v>
      </c>
      <c r="E50" s="107">
        <v>24</v>
      </c>
      <c r="F50" s="105">
        <v>18</v>
      </c>
      <c r="G50" s="106">
        <f t="shared" si="7"/>
        <v>27</v>
      </c>
      <c r="H50" s="107">
        <v>6</v>
      </c>
      <c r="I50" s="107">
        <v>9</v>
      </c>
      <c r="J50" s="105">
        <v>0</v>
      </c>
      <c r="K50" s="106">
        <f t="shared" si="6"/>
        <v>0</v>
      </c>
      <c r="L50" s="107">
        <v>3</v>
      </c>
      <c r="M50" s="107">
        <v>5</v>
      </c>
      <c r="N50" s="105">
        <v>2</v>
      </c>
      <c r="O50" s="106">
        <v>4</v>
      </c>
      <c r="P50" s="107">
        <v>2</v>
      </c>
      <c r="Q50" s="107">
        <v>4</v>
      </c>
      <c r="R50" s="105">
        <v>2</v>
      </c>
      <c r="S50" s="106">
        <v>3</v>
      </c>
      <c r="T50" s="107">
        <v>6</v>
      </c>
      <c r="U50" s="107">
        <v>9</v>
      </c>
      <c r="V50" s="48">
        <v>0</v>
      </c>
      <c r="W50" s="108">
        <v>0</v>
      </c>
      <c r="X50" s="64">
        <v>228.48</v>
      </c>
      <c r="Y50" s="64">
        <v>16</v>
      </c>
    </row>
    <row r="51" spans="1:25">
      <c r="A51" s="41">
        <v>399</v>
      </c>
      <c r="B51" s="27" t="s">
        <v>334</v>
      </c>
      <c r="C51" s="27" t="s">
        <v>321</v>
      </c>
      <c r="D51" s="48">
        <v>19</v>
      </c>
      <c r="E51" s="48">
        <v>25</v>
      </c>
      <c r="F51" s="105">
        <v>11</v>
      </c>
      <c r="G51" s="106">
        <f t="shared" si="7"/>
        <v>16.5</v>
      </c>
      <c r="H51" s="48">
        <v>6</v>
      </c>
      <c r="I51" s="48">
        <v>10</v>
      </c>
      <c r="J51" s="105">
        <v>1</v>
      </c>
      <c r="K51" s="106">
        <f t="shared" si="6"/>
        <v>2.5</v>
      </c>
      <c r="L51" s="48">
        <v>3</v>
      </c>
      <c r="M51" s="48">
        <v>5</v>
      </c>
      <c r="N51" s="105">
        <v>10</v>
      </c>
      <c r="O51" s="106">
        <f>N51*4</f>
        <v>40</v>
      </c>
      <c r="P51" s="48">
        <v>2</v>
      </c>
      <c r="Q51" s="48">
        <v>4</v>
      </c>
      <c r="R51" s="105">
        <v>4</v>
      </c>
      <c r="S51" s="106">
        <v>10</v>
      </c>
      <c r="T51" s="48">
        <v>7</v>
      </c>
      <c r="U51" s="48">
        <v>10</v>
      </c>
      <c r="V51" s="48">
        <v>0</v>
      </c>
      <c r="W51" s="108">
        <v>0</v>
      </c>
      <c r="X51" s="64"/>
      <c r="Y51" s="64"/>
    </row>
    <row r="52" spans="1:25">
      <c r="A52" s="41">
        <v>389</v>
      </c>
      <c r="B52" s="27" t="s">
        <v>335</v>
      </c>
      <c r="C52" s="27" t="s">
        <v>321</v>
      </c>
      <c r="D52" s="48">
        <v>19</v>
      </c>
      <c r="E52" s="48">
        <v>26</v>
      </c>
      <c r="F52" s="105">
        <v>16</v>
      </c>
      <c r="G52" s="106">
        <f t="shared" si="7"/>
        <v>24</v>
      </c>
      <c r="H52" s="48">
        <v>6</v>
      </c>
      <c r="I52" s="48">
        <v>10</v>
      </c>
      <c r="J52" s="105">
        <v>4</v>
      </c>
      <c r="K52" s="106">
        <f t="shared" si="6"/>
        <v>10</v>
      </c>
      <c r="L52" s="48">
        <v>3</v>
      </c>
      <c r="M52" s="48">
        <v>5</v>
      </c>
      <c r="N52" s="105">
        <v>8</v>
      </c>
      <c r="O52" s="106">
        <f>N52*4</f>
        <v>32</v>
      </c>
      <c r="P52" s="48">
        <v>2</v>
      </c>
      <c r="Q52" s="48">
        <v>4</v>
      </c>
      <c r="R52" s="105">
        <v>3</v>
      </c>
      <c r="S52" s="106">
        <v>4.5</v>
      </c>
      <c r="T52" s="48">
        <v>7</v>
      </c>
      <c r="U52" s="48">
        <v>10</v>
      </c>
      <c r="V52" s="48">
        <v>3</v>
      </c>
      <c r="W52" s="108">
        <v>3</v>
      </c>
      <c r="X52" s="64">
        <v>589.20000000000005</v>
      </c>
      <c r="Y52" s="64">
        <v>41.2</v>
      </c>
    </row>
    <row r="53" spans="1:25">
      <c r="A53" s="41">
        <v>512</v>
      </c>
      <c r="B53" s="27" t="s">
        <v>336</v>
      </c>
      <c r="C53" s="27" t="s">
        <v>321</v>
      </c>
      <c r="D53" s="107">
        <v>32</v>
      </c>
      <c r="E53" s="107">
        <v>43</v>
      </c>
      <c r="F53" s="105">
        <v>11</v>
      </c>
      <c r="G53" s="106">
        <f t="shared" si="7"/>
        <v>16.5</v>
      </c>
      <c r="H53" s="107">
        <v>11</v>
      </c>
      <c r="I53" s="107">
        <v>17</v>
      </c>
      <c r="J53" s="105">
        <v>7</v>
      </c>
      <c r="K53" s="106">
        <f t="shared" si="6"/>
        <v>17.5</v>
      </c>
      <c r="L53" s="107">
        <v>6</v>
      </c>
      <c r="M53" s="107">
        <v>9</v>
      </c>
      <c r="N53" s="105">
        <v>6</v>
      </c>
      <c r="O53" s="106">
        <v>12</v>
      </c>
      <c r="P53" s="107">
        <v>4</v>
      </c>
      <c r="Q53" s="107">
        <v>7</v>
      </c>
      <c r="R53" s="105">
        <v>3</v>
      </c>
      <c r="S53" s="106">
        <v>4.5</v>
      </c>
      <c r="T53" s="107">
        <v>11</v>
      </c>
      <c r="U53" s="107">
        <v>17</v>
      </c>
      <c r="V53" s="48">
        <v>2</v>
      </c>
      <c r="W53" s="108">
        <v>2</v>
      </c>
      <c r="X53" s="64">
        <v>352.8</v>
      </c>
      <c r="Y53" s="64">
        <v>24.7</v>
      </c>
    </row>
    <row r="54" spans="1:25">
      <c r="A54" s="41">
        <v>584</v>
      </c>
      <c r="B54" s="27" t="s">
        <v>337</v>
      </c>
      <c r="C54" s="27" t="s">
        <v>321</v>
      </c>
      <c r="D54" s="48">
        <v>20</v>
      </c>
      <c r="E54" s="48">
        <v>27</v>
      </c>
      <c r="F54" s="105">
        <v>11</v>
      </c>
      <c r="G54" s="106">
        <f t="shared" si="7"/>
        <v>16.5</v>
      </c>
      <c r="H54" s="48">
        <v>7</v>
      </c>
      <c r="I54" s="48">
        <v>10</v>
      </c>
      <c r="J54" s="105">
        <v>0</v>
      </c>
      <c r="K54" s="106">
        <f t="shared" si="6"/>
        <v>0</v>
      </c>
      <c r="L54" s="48">
        <v>3</v>
      </c>
      <c r="M54" s="48">
        <v>6</v>
      </c>
      <c r="N54" s="105">
        <v>7</v>
      </c>
      <c r="O54" s="106">
        <f>N54*4</f>
        <v>28</v>
      </c>
      <c r="P54" s="48">
        <v>3</v>
      </c>
      <c r="Q54" s="48">
        <v>4</v>
      </c>
      <c r="R54" s="105">
        <v>1</v>
      </c>
      <c r="S54" s="106">
        <v>1.5</v>
      </c>
      <c r="T54" s="48">
        <v>7</v>
      </c>
      <c r="U54" s="48">
        <v>10</v>
      </c>
      <c r="V54" s="48">
        <v>0</v>
      </c>
      <c r="W54" s="108">
        <v>0</v>
      </c>
      <c r="X54" s="64">
        <v>205.92</v>
      </c>
      <c r="Y54" s="64">
        <v>14.4</v>
      </c>
    </row>
    <row r="55" spans="1:25" s="5" customFormat="1">
      <c r="A55" s="34" t="s">
        <v>303</v>
      </c>
      <c r="B55" s="35"/>
      <c r="C55" s="36" t="s">
        <v>321</v>
      </c>
      <c r="D55" s="34">
        <f t="shared" ref="D55:T55" si="9">SUM(D38:D54)</f>
        <v>503</v>
      </c>
      <c r="E55" s="34">
        <f t="shared" si="9"/>
        <v>675</v>
      </c>
      <c r="F55" s="34">
        <f t="shared" si="9"/>
        <v>182</v>
      </c>
      <c r="G55" s="34">
        <f t="shared" si="9"/>
        <v>298</v>
      </c>
      <c r="H55" s="34">
        <f t="shared" si="9"/>
        <v>168</v>
      </c>
      <c r="I55" s="34">
        <f t="shared" si="9"/>
        <v>264</v>
      </c>
      <c r="J55" s="34">
        <f t="shared" si="9"/>
        <v>43</v>
      </c>
      <c r="K55" s="34">
        <f t="shared" si="9"/>
        <v>107.5</v>
      </c>
      <c r="L55" s="34">
        <f t="shared" si="9"/>
        <v>87</v>
      </c>
      <c r="M55" s="34">
        <f t="shared" si="9"/>
        <v>142</v>
      </c>
      <c r="N55" s="34">
        <f t="shared" si="9"/>
        <v>120</v>
      </c>
      <c r="O55" s="34">
        <f t="shared" si="9"/>
        <v>352</v>
      </c>
      <c r="P55" s="34">
        <f t="shared" si="9"/>
        <v>62</v>
      </c>
      <c r="Q55" s="34">
        <f t="shared" si="9"/>
        <v>112</v>
      </c>
      <c r="R55" s="34">
        <f t="shared" si="9"/>
        <v>64</v>
      </c>
      <c r="S55" s="34">
        <f t="shared" si="9"/>
        <v>120</v>
      </c>
      <c r="T55" s="34">
        <f t="shared" si="9"/>
        <v>175</v>
      </c>
      <c r="U55" s="34">
        <v>263</v>
      </c>
      <c r="V55" s="34">
        <f>SUM(V38:V54)</f>
        <v>42</v>
      </c>
      <c r="W55" s="34">
        <f>SUM(W38:W54)</f>
        <v>42</v>
      </c>
      <c r="X55" s="34">
        <f>SUM(X38:X54)</f>
        <v>6943.3</v>
      </c>
      <c r="Y55" s="34">
        <f>SUM(Y38:Y54)</f>
        <v>486</v>
      </c>
    </row>
    <row r="56" spans="1:25">
      <c r="A56" s="25">
        <v>355</v>
      </c>
      <c r="B56" s="26" t="s">
        <v>338</v>
      </c>
      <c r="C56" s="26" t="s">
        <v>339</v>
      </c>
      <c r="D56" s="41">
        <v>49</v>
      </c>
      <c r="E56" s="40">
        <v>61</v>
      </c>
      <c r="F56" s="105">
        <v>48</v>
      </c>
      <c r="G56" s="106">
        <f t="shared" ref="G56:G70" si="10">F56*1.5</f>
        <v>72</v>
      </c>
      <c r="H56" s="40">
        <v>19</v>
      </c>
      <c r="I56" s="40">
        <v>24</v>
      </c>
      <c r="J56" s="105">
        <v>11</v>
      </c>
      <c r="K56" s="106">
        <f t="shared" ref="K56:K64" si="11">J56*2.5</f>
        <v>27.5</v>
      </c>
      <c r="L56" s="41">
        <v>12</v>
      </c>
      <c r="M56" s="40">
        <v>15</v>
      </c>
      <c r="N56" s="105">
        <v>10</v>
      </c>
      <c r="O56" s="106">
        <v>20</v>
      </c>
      <c r="P56" s="41">
        <v>11</v>
      </c>
      <c r="Q56" s="41">
        <v>14</v>
      </c>
      <c r="R56" s="105">
        <v>11</v>
      </c>
      <c r="S56" s="106">
        <v>16.5</v>
      </c>
      <c r="T56" s="40">
        <v>19</v>
      </c>
      <c r="U56" s="40">
        <v>27</v>
      </c>
      <c r="V56" s="48">
        <v>13</v>
      </c>
      <c r="W56" s="108">
        <v>13</v>
      </c>
      <c r="X56" s="64">
        <v>1149.2</v>
      </c>
      <c r="Y56" s="64">
        <v>80.400000000000006</v>
      </c>
    </row>
    <row r="57" spans="1:25">
      <c r="A57" s="25">
        <v>363</v>
      </c>
      <c r="B57" s="26" t="s">
        <v>340</v>
      </c>
      <c r="C57" s="26" t="s">
        <v>339</v>
      </c>
      <c r="D57" s="40">
        <v>34</v>
      </c>
      <c r="E57" s="40">
        <v>48</v>
      </c>
      <c r="F57" s="105">
        <v>0</v>
      </c>
      <c r="G57" s="106">
        <f t="shared" si="10"/>
        <v>0</v>
      </c>
      <c r="H57" s="40">
        <v>12</v>
      </c>
      <c r="I57" s="40">
        <v>20</v>
      </c>
      <c r="J57" s="105">
        <v>2</v>
      </c>
      <c r="K57" s="106">
        <f t="shared" si="11"/>
        <v>5</v>
      </c>
      <c r="L57" s="41">
        <v>7</v>
      </c>
      <c r="M57" s="40">
        <v>10</v>
      </c>
      <c r="N57" s="105">
        <v>2</v>
      </c>
      <c r="O57" s="106">
        <v>4</v>
      </c>
      <c r="P57" s="41">
        <v>3</v>
      </c>
      <c r="Q57" s="41">
        <v>7</v>
      </c>
      <c r="R57" s="105">
        <v>2</v>
      </c>
      <c r="S57" s="106">
        <v>3</v>
      </c>
      <c r="T57" s="40">
        <v>13</v>
      </c>
      <c r="U57" s="40">
        <v>20</v>
      </c>
      <c r="V57" s="48">
        <v>2</v>
      </c>
      <c r="W57" s="108">
        <v>2</v>
      </c>
      <c r="X57" s="64">
        <v>676.32</v>
      </c>
      <c r="Y57" s="64">
        <v>47.3</v>
      </c>
    </row>
    <row r="58" spans="1:25">
      <c r="A58" s="25">
        <v>373</v>
      </c>
      <c r="B58" s="26" t="s">
        <v>341</v>
      </c>
      <c r="C58" s="26" t="s">
        <v>339</v>
      </c>
      <c r="D58" s="40">
        <v>33</v>
      </c>
      <c r="E58" s="40">
        <v>46</v>
      </c>
      <c r="F58" s="105">
        <v>19</v>
      </c>
      <c r="G58" s="106">
        <f t="shared" si="10"/>
        <v>28.5</v>
      </c>
      <c r="H58" s="40">
        <v>12</v>
      </c>
      <c r="I58" s="40">
        <v>20</v>
      </c>
      <c r="J58" s="105">
        <v>18</v>
      </c>
      <c r="K58" s="106">
        <f t="shared" si="11"/>
        <v>45</v>
      </c>
      <c r="L58" s="41">
        <v>5</v>
      </c>
      <c r="M58" s="40">
        <v>8</v>
      </c>
      <c r="N58" s="105">
        <v>11</v>
      </c>
      <c r="O58" s="106">
        <f>N58*4</f>
        <v>44</v>
      </c>
      <c r="P58" s="41">
        <v>2</v>
      </c>
      <c r="Q58" s="41">
        <v>5</v>
      </c>
      <c r="R58" s="105">
        <v>3</v>
      </c>
      <c r="S58" s="106">
        <v>4.5</v>
      </c>
      <c r="T58" s="40">
        <v>13</v>
      </c>
      <c r="U58" s="40">
        <v>17</v>
      </c>
      <c r="V58" s="48">
        <v>4</v>
      </c>
      <c r="W58" s="108">
        <v>4</v>
      </c>
      <c r="X58" s="64">
        <v>402.8</v>
      </c>
      <c r="Y58" s="64">
        <v>28.2</v>
      </c>
    </row>
    <row r="59" spans="1:25">
      <c r="A59" s="25">
        <v>511</v>
      </c>
      <c r="B59" s="26" t="s">
        <v>342</v>
      </c>
      <c r="C59" s="26" t="s">
        <v>339</v>
      </c>
      <c r="D59" s="40">
        <v>31</v>
      </c>
      <c r="E59" s="40">
        <v>41</v>
      </c>
      <c r="F59" s="105">
        <v>39</v>
      </c>
      <c r="G59" s="106">
        <f t="shared" si="10"/>
        <v>58.5</v>
      </c>
      <c r="H59" s="40">
        <v>10</v>
      </c>
      <c r="I59" s="40">
        <v>18</v>
      </c>
      <c r="J59" s="105">
        <v>6</v>
      </c>
      <c r="K59" s="106">
        <f t="shared" si="11"/>
        <v>15</v>
      </c>
      <c r="L59" s="41">
        <v>5</v>
      </c>
      <c r="M59" s="40">
        <v>8</v>
      </c>
      <c r="N59" s="105">
        <v>3</v>
      </c>
      <c r="O59" s="106">
        <v>6</v>
      </c>
      <c r="P59" s="41">
        <v>2</v>
      </c>
      <c r="Q59" s="41">
        <v>5</v>
      </c>
      <c r="R59" s="105">
        <v>4</v>
      </c>
      <c r="S59" s="106">
        <v>6</v>
      </c>
      <c r="T59" s="40">
        <v>11</v>
      </c>
      <c r="U59" s="40">
        <v>17</v>
      </c>
      <c r="V59" s="48">
        <v>3</v>
      </c>
      <c r="W59" s="108">
        <v>3</v>
      </c>
      <c r="X59" s="64">
        <v>524</v>
      </c>
      <c r="Y59" s="64">
        <v>36.700000000000003</v>
      </c>
    </row>
    <row r="60" spans="1:25">
      <c r="A60" s="25">
        <v>515</v>
      </c>
      <c r="B60" s="26" t="s">
        <v>343</v>
      </c>
      <c r="C60" s="26" t="s">
        <v>339</v>
      </c>
      <c r="D60" s="40">
        <v>35</v>
      </c>
      <c r="E60" s="40">
        <v>47</v>
      </c>
      <c r="F60" s="105">
        <v>14</v>
      </c>
      <c r="G60" s="106">
        <f t="shared" si="10"/>
        <v>21</v>
      </c>
      <c r="H60" s="40">
        <v>12</v>
      </c>
      <c r="I60" s="40">
        <v>18</v>
      </c>
      <c r="J60" s="105">
        <v>11</v>
      </c>
      <c r="K60" s="106">
        <f t="shared" si="11"/>
        <v>27.5</v>
      </c>
      <c r="L60" s="41">
        <v>6</v>
      </c>
      <c r="M60" s="40">
        <v>10</v>
      </c>
      <c r="N60" s="105">
        <v>5</v>
      </c>
      <c r="O60" s="106">
        <v>10</v>
      </c>
      <c r="P60" s="41">
        <v>3</v>
      </c>
      <c r="Q60" s="41">
        <v>7</v>
      </c>
      <c r="R60" s="105">
        <v>3</v>
      </c>
      <c r="S60" s="106">
        <v>4.5</v>
      </c>
      <c r="T60" s="40">
        <v>13</v>
      </c>
      <c r="U60" s="40">
        <v>20</v>
      </c>
      <c r="V60" s="48">
        <v>15</v>
      </c>
      <c r="W60" s="108">
        <v>15</v>
      </c>
      <c r="X60" s="64">
        <v>932.8</v>
      </c>
      <c r="Y60" s="64">
        <v>65.3</v>
      </c>
    </row>
    <row r="61" spans="1:25">
      <c r="A61" s="25">
        <v>545</v>
      </c>
      <c r="B61" s="26" t="s">
        <v>344</v>
      </c>
      <c r="C61" s="26" t="s">
        <v>339</v>
      </c>
      <c r="D61" s="40">
        <v>36</v>
      </c>
      <c r="E61" s="40">
        <v>48</v>
      </c>
      <c r="F61" s="105">
        <v>18</v>
      </c>
      <c r="G61" s="106">
        <f t="shared" si="10"/>
        <v>27</v>
      </c>
      <c r="H61" s="40">
        <v>10</v>
      </c>
      <c r="I61" s="40">
        <v>18</v>
      </c>
      <c r="J61" s="105">
        <v>6</v>
      </c>
      <c r="K61" s="106">
        <f t="shared" si="11"/>
        <v>15</v>
      </c>
      <c r="L61" s="41">
        <v>6</v>
      </c>
      <c r="M61" s="40">
        <v>10</v>
      </c>
      <c r="N61" s="105">
        <v>8</v>
      </c>
      <c r="O61" s="106">
        <v>16</v>
      </c>
      <c r="P61" s="41">
        <v>5</v>
      </c>
      <c r="Q61" s="41">
        <v>9</v>
      </c>
      <c r="R61" s="105">
        <v>3</v>
      </c>
      <c r="S61" s="106">
        <v>4.5</v>
      </c>
      <c r="T61" s="40">
        <v>11</v>
      </c>
      <c r="U61" s="40">
        <v>17</v>
      </c>
      <c r="V61" s="48">
        <v>5</v>
      </c>
      <c r="W61" s="108">
        <v>5</v>
      </c>
      <c r="X61" s="64">
        <v>1333.74</v>
      </c>
      <c r="Y61" s="64">
        <v>93.4</v>
      </c>
    </row>
    <row r="62" spans="1:25">
      <c r="A62" s="25">
        <v>578</v>
      </c>
      <c r="B62" s="26" t="s">
        <v>345</v>
      </c>
      <c r="C62" s="26" t="s">
        <v>339</v>
      </c>
      <c r="D62" s="40">
        <v>37</v>
      </c>
      <c r="E62" s="40">
        <v>48</v>
      </c>
      <c r="F62" s="105">
        <v>41</v>
      </c>
      <c r="G62" s="106">
        <f t="shared" si="10"/>
        <v>61.5</v>
      </c>
      <c r="H62" s="40">
        <v>12</v>
      </c>
      <c r="I62" s="40">
        <v>19</v>
      </c>
      <c r="J62" s="105">
        <v>13</v>
      </c>
      <c r="K62" s="106">
        <f t="shared" si="11"/>
        <v>32.5</v>
      </c>
      <c r="L62" s="41">
        <v>6</v>
      </c>
      <c r="M62" s="40">
        <v>10</v>
      </c>
      <c r="N62" s="105">
        <v>1</v>
      </c>
      <c r="O62" s="106">
        <v>2</v>
      </c>
      <c r="P62" s="41">
        <v>4</v>
      </c>
      <c r="Q62" s="41">
        <v>8</v>
      </c>
      <c r="R62" s="105">
        <v>5</v>
      </c>
      <c r="S62" s="106">
        <v>7.5</v>
      </c>
      <c r="T62" s="40">
        <v>13</v>
      </c>
      <c r="U62" s="40">
        <v>20</v>
      </c>
      <c r="V62" s="48">
        <v>10</v>
      </c>
      <c r="W62" s="108">
        <v>10</v>
      </c>
      <c r="X62" s="64">
        <v>86.24</v>
      </c>
      <c r="Y62" s="64">
        <v>6</v>
      </c>
    </row>
    <row r="63" spans="1:25">
      <c r="A63" s="25">
        <v>598</v>
      </c>
      <c r="B63" s="26" t="s">
        <v>346</v>
      </c>
      <c r="C63" s="26" t="s">
        <v>339</v>
      </c>
      <c r="D63" s="40">
        <v>29</v>
      </c>
      <c r="E63" s="40">
        <v>41</v>
      </c>
      <c r="F63" s="105">
        <v>17</v>
      </c>
      <c r="G63" s="106">
        <f t="shared" si="10"/>
        <v>25.5</v>
      </c>
      <c r="H63" s="40">
        <v>8</v>
      </c>
      <c r="I63" s="40">
        <v>15</v>
      </c>
      <c r="J63" s="105">
        <v>2</v>
      </c>
      <c r="K63" s="106">
        <f t="shared" si="11"/>
        <v>5</v>
      </c>
      <c r="L63" s="41">
        <v>6</v>
      </c>
      <c r="M63" s="40">
        <v>10</v>
      </c>
      <c r="N63" s="105">
        <v>11</v>
      </c>
      <c r="O63" s="106">
        <f>N63*4</f>
        <v>44</v>
      </c>
      <c r="P63" s="41">
        <v>4</v>
      </c>
      <c r="Q63" s="41">
        <v>8</v>
      </c>
      <c r="R63" s="105">
        <v>4</v>
      </c>
      <c r="S63" s="106">
        <v>6</v>
      </c>
      <c r="T63" s="40">
        <v>10</v>
      </c>
      <c r="U63" s="40">
        <v>15</v>
      </c>
      <c r="V63" s="48">
        <v>2</v>
      </c>
      <c r="W63" s="108">
        <v>2</v>
      </c>
      <c r="X63" s="64">
        <v>960.4</v>
      </c>
      <c r="Y63" s="64">
        <v>67.2</v>
      </c>
    </row>
    <row r="64" spans="1:25">
      <c r="A64" s="25">
        <v>702</v>
      </c>
      <c r="B64" s="26" t="s">
        <v>347</v>
      </c>
      <c r="C64" s="26" t="s">
        <v>339</v>
      </c>
      <c r="D64" s="40">
        <v>31</v>
      </c>
      <c r="E64" s="40">
        <v>43</v>
      </c>
      <c r="F64" s="105">
        <v>12</v>
      </c>
      <c r="G64" s="106">
        <f t="shared" si="10"/>
        <v>18</v>
      </c>
      <c r="H64" s="40">
        <v>8</v>
      </c>
      <c r="I64" s="40">
        <v>15</v>
      </c>
      <c r="J64" s="105">
        <v>6</v>
      </c>
      <c r="K64" s="106">
        <f t="shared" si="11"/>
        <v>15</v>
      </c>
      <c r="L64" s="41">
        <v>6</v>
      </c>
      <c r="M64" s="40">
        <v>10</v>
      </c>
      <c r="N64" s="105">
        <v>6</v>
      </c>
      <c r="O64" s="106">
        <v>12</v>
      </c>
      <c r="P64" s="41">
        <v>4</v>
      </c>
      <c r="Q64" s="41">
        <v>8</v>
      </c>
      <c r="R64" s="105">
        <v>0</v>
      </c>
      <c r="S64" s="106">
        <v>0</v>
      </c>
      <c r="T64" s="40">
        <v>9</v>
      </c>
      <c r="U64" s="40">
        <v>15</v>
      </c>
      <c r="V64" s="48">
        <v>9</v>
      </c>
      <c r="W64" s="108">
        <v>9</v>
      </c>
      <c r="X64" s="64">
        <v>431.2</v>
      </c>
      <c r="Y64" s="64">
        <v>30.2</v>
      </c>
    </row>
    <row r="65" spans="1:25">
      <c r="A65" s="25">
        <v>707</v>
      </c>
      <c r="B65" s="26" t="s">
        <v>348</v>
      </c>
      <c r="C65" s="26" t="s">
        <v>339</v>
      </c>
      <c r="D65" s="40">
        <v>48</v>
      </c>
      <c r="E65" s="40">
        <v>60</v>
      </c>
      <c r="F65" s="105">
        <v>59</v>
      </c>
      <c r="G65" s="106">
        <f t="shared" si="10"/>
        <v>88.5</v>
      </c>
      <c r="H65" s="40">
        <v>18</v>
      </c>
      <c r="I65" s="40">
        <v>23</v>
      </c>
      <c r="J65" s="105">
        <v>35</v>
      </c>
      <c r="K65" s="106">
        <f>J65*5</f>
        <v>175</v>
      </c>
      <c r="L65" s="41">
        <v>11</v>
      </c>
      <c r="M65" s="40">
        <v>14</v>
      </c>
      <c r="N65" s="105">
        <v>8</v>
      </c>
      <c r="O65" s="106">
        <v>16</v>
      </c>
      <c r="P65" s="41">
        <v>11</v>
      </c>
      <c r="Q65" s="41">
        <v>14</v>
      </c>
      <c r="R65" s="105">
        <v>3</v>
      </c>
      <c r="S65" s="106">
        <v>4.5</v>
      </c>
      <c r="T65" s="40">
        <v>18</v>
      </c>
      <c r="U65" s="40">
        <v>25</v>
      </c>
      <c r="V65" s="48">
        <v>3</v>
      </c>
      <c r="W65" s="108">
        <v>3</v>
      </c>
      <c r="X65" s="64"/>
      <c r="Y65" s="64"/>
    </row>
    <row r="66" spans="1:25">
      <c r="A66" s="25">
        <v>712</v>
      </c>
      <c r="B66" s="26" t="s">
        <v>349</v>
      </c>
      <c r="C66" s="26" t="s">
        <v>339</v>
      </c>
      <c r="D66" s="40">
        <v>50</v>
      </c>
      <c r="E66" s="40">
        <v>65</v>
      </c>
      <c r="F66" s="105">
        <v>29</v>
      </c>
      <c r="G66" s="106">
        <f t="shared" si="10"/>
        <v>43.5</v>
      </c>
      <c r="H66" s="40">
        <v>20</v>
      </c>
      <c r="I66" s="40">
        <v>25</v>
      </c>
      <c r="J66" s="105">
        <v>17</v>
      </c>
      <c r="K66" s="106">
        <f>J66*2.5</f>
        <v>42.5</v>
      </c>
      <c r="L66" s="41">
        <v>12</v>
      </c>
      <c r="M66" s="40">
        <v>16</v>
      </c>
      <c r="N66" s="105">
        <v>7</v>
      </c>
      <c r="O66" s="106">
        <v>14</v>
      </c>
      <c r="P66" s="41">
        <v>12</v>
      </c>
      <c r="Q66" s="41">
        <v>16</v>
      </c>
      <c r="R66" s="105">
        <v>6</v>
      </c>
      <c r="S66" s="106">
        <v>9</v>
      </c>
      <c r="T66" s="40">
        <v>20</v>
      </c>
      <c r="U66" s="40">
        <v>28</v>
      </c>
      <c r="V66" s="48">
        <v>7</v>
      </c>
      <c r="W66" s="108">
        <v>7</v>
      </c>
      <c r="X66" s="64">
        <v>725.44</v>
      </c>
      <c r="Y66" s="64">
        <v>50.8</v>
      </c>
    </row>
    <row r="67" spans="1:25">
      <c r="A67" s="25">
        <v>718</v>
      </c>
      <c r="B67" s="26" t="s">
        <v>350</v>
      </c>
      <c r="C67" s="26" t="s">
        <v>339</v>
      </c>
      <c r="D67" s="40">
        <v>27</v>
      </c>
      <c r="E67" s="40">
        <v>40</v>
      </c>
      <c r="F67" s="105">
        <v>13</v>
      </c>
      <c r="G67" s="106">
        <f t="shared" si="10"/>
        <v>19.5</v>
      </c>
      <c r="H67" s="40">
        <v>8</v>
      </c>
      <c r="I67" s="40">
        <v>16</v>
      </c>
      <c r="J67" s="105">
        <v>2</v>
      </c>
      <c r="K67" s="106">
        <f>J67*2.5</f>
        <v>5</v>
      </c>
      <c r="L67" s="41">
        <v>2</v>
      </c>
      <c r="M67" s="40">
        <v>6</v>
      </c>
      <c r="N67" s="105">
        <v>1</v>
      </c>
      <c r="O67" s="106">
        <v>2</v>
      </c>
      <c r="P67" s="41">
        <v>2</v>
      </c>
      <c r="Q67" s="41">
        <v>5</v>
      </c>
      <c r="R67" s="105">
        <v>0</v>
      </c>
      <c r="S67" s="106">
        <v>0</v>
      </c>
      <c r="T67" s="40">
        <v>10</v>
      </c>
      <c r="U67" s="40">
        <v>16</v>
      </c>
      <c r="V67" s="48">
        <v>2</v>
      </c>
      <c r="W67" s="108">
        <v>2</v>
      </c>
      <c r="X67" s="64">
        <v>637.12</v>
      </c>
      <c r="Y67" s="64">
        <v>44.6</v>
      </c>
    </row>
    <row r="68" spans="1:25">
      <c r="A68" s="25">
        <v>723</v>
      </c>
      <c r="B68" s="26" t="s">
        <v>351</v>
      </c>
      <c r="C68" s="26" t="s">
        <v>339</v>
      </c>
      <c r="D68" s="40">
        <v>27</v>
      </c>
      <c r="E68" s="40">
        <v>40</v>
      </c>
      <c r="F68" s="105">
        <v>13</v>
      </c>
      <c r="G68" s="106">
        <f t="shared" si="10"/>
        <v>19.5</v>
      </c>
      <c r="H68" s="40">
        <v>9</v>
      </c>
      <c r="I68" s="40">
        <v>17</v>
      </c>
      <c r="J68" s="105">
        <v>10</v>
      </c>
      <c r="K68" s="106">
        <f>J68*2.5</f>
        <v>25</v>
      </c>
      <c r="L68" s="41">
        <v>3</v>
      </c>
      <c r="M68" s="40">
        <v>8</v>
      </c>
      <c r="N68" s="105">
        <v>7</v>
      </c>
      <c r="O68" s="106">
        <v>14</v>
      </c>
      <c r="P68" s="41">
        <v>1</v>
      </c>
      <c r="Q68" s="41">
        <v>3</v>
      </c>
      <c r="R68" s="105">
        <v>3</v>
      </c>
      <c r="S68" s="106">
        <v>7.5</v>
      </c>
      <c r="T68" s="40">
        <v>10</v>
      </c>
      <c r="U68" s="40">
        <v>16</v>
      </c>
      <c r="V68" s="48">
        <v>0</v>
      </c>
      <c r="W68" s="108">
        <v>0</v>
      </c>
      <c r="X68" s="64"/>
      <c r="Y68" s="64"/>
    </row>
    <row r="69" spans="1:25">
      <c r="A69" s="25">
        <v>724</v>
      </c>
      <c r="B69" s="26" t="s">
        <v>352</v>
      </c>
      <c r="C69" s="26" t="s">
        <v>339</v>
      </c>
      <c r="D69" s="40">
        <v>43</v>
      </c>
      <c r="E69" s="40">
        <v>54</v>
      </c>
      <c r="F69" s="105">
        <v>15</v>
      </c>
      <c r="G69" s="106">
        <f t="shared" si="10"/>
        <v>22.5</v>
      </c>
      <c r="H69" s="40">
        <v>16</v>
      </c>
      <c r="I69" s="40">
        <v>21</v>
      </c>
      <c r="J69" s="105">
        <v>12</v>
      </c>
      <c r="K69" s="106">
        <f>J69*2.5</f>
        <v>30</v>
      </c>
      <c r="L69" s="41">
        <v>4</v>
      </c>
      <c r="M69" s="40">
        <v>8</v>
      </c>
      <c r="N69" s="105">
        <v>14</v>
      </c>
      <c r="O69" s="106">
        <f t="shared" ref="O69:O74" si="12">N69*4</f>
        <v>56</v>
      </c>
      <c r="P69" s="41">
        <v>4</v>
      </c>
      <c r="Q69" s="41">
        <v>8</v>
      </c>
      <c r="R69" s="105">
        <v>6</v>
      </c>
      <c r="S69" s="106">
        <v>9</v>
      </c>
      <c r="T69" s="40">
        <v>12</v>
      </c>
      <c r="U69" s="40">
        <v>20</v>
      </c>
      <c r="V69" s="48">
        <v>6</v>
      </c>
      <c r="W69" s="108">
        <v>6</v>
      </c>
      <c r="X69" s="64">
        <v>86.2</v>
      </c>
      <c r="Y69" s="64">
        <v>6</v>
      </c>
    </row>
    <row r="70" spans="1:25">
      <c r="A70" s="25">
        <v>740</v>
      </c>
      <c r="B70" s="26" t="s">
        <v>353</v>
      </c>
      <c r="C70" s="26" t="s">
        <v>339</v>
      </c>
      <c r="D70" s="40">
        <v>25</v>
      </c>
      <c r="E70" s="40">
        <v>37</v>
      </c>
      <c r="F70" s="105">
        <v>3</v>
      </c>
      <c r="G70" s="106">
        <f t="shared" si="10"/>
        <v>4.5</v>
      </c>
      <c r="H70" s="40">
        <v>7</v>
      </c>
      <c r="I70" s="40">
        <v>10</v>
      </c>
      <c r="J70" s="105">
        <v>11</v>
      </c>
      <c r="K70" s="106">
        <f>J70*5</f>
        <v>55</v>
      </c>
      <c r="L70" s="41">
        <v>2</v>
      </c>
      <c r="M70" s="40">
        <v>7</v>
      </c>
      <c r="N70" s="105">
        <v>2</v>
      </c>
      <c r="O70" s="106">
        <v>4</v>
      </c>
      <c r="P70" s="41">
        <v>1</v>
      </c>
      <c r="Q70" s="41">
        <v>4</v>
      </c>
      <c r="R70" s="105">
        <v>1</v>
      </c>
      <c r="S70" s="106">
        <v>1.5</v>
      </c>
      <c r="T70" s="40">
        <v>7</v>
      </c>
      <c r="U70" s="40">
        <v>10</v>
      </c>
      <c r="V70" s="48">
        <v>7</v>
      </c>
      <c r="W70" s="108">
        <v>7</v>
      </c>
      <c r="X70" s="64">
        <v>448.9</v>
      </c>
      <c r="Y70" s="64">
        <v>31.4</v>
      </c>
    </row>
    <row r="71" spans="1:25">
      <c r="A71" s="25">
        <v>743</v>
      </c>
      <c r="B71" s="26" t="s">
        <v>354</v>
      </c>
      <c r="C71" s="26" t="s">
        <v>339</v>
      </c>
      <c r="D71" s="40">
        <v>0</v>
      </c>
      <c r="E71" s="40">
        <v>0</v>
      </c>
      <c r="F71" s="40">
        <v>9</v>
      </c>
      <c r="G71" s="106">
        <v>13.5</v>
      </c>
      <c r="H71" s="40">
        <v>0</v>
      </c>
      <c r="I71" s="40">
        <v>0</v>
      </c>
      <c r="J71" s="40">
        <v>3</v>
      </c>
      <c r="K71" s="106">
        <v>7.5</v>
      </c>
      <c r="L71" s="40">
        <v>0</v>
      </c>
      <c r="M71" s="40">
        <v>0</v>
      </c>
      <c r="N71" s="40">
        <v>0</v>
      </c>
      <c r="O71" s="106">
        <f t="shared" si="12"/>
        <v>0</v>
      </c>
      <c r="P71" s="40">
        <v>0</v>
      </c>
      <c r="Q71" s="40">
        <v>0</v>
      </c>
      <c r="R71" s="40">
        <v>0</v>
      </c>
      <c r="S71" s="106">
        <v>0</v>
      </c>
      <c r="T71" s="40">
        <v>0</v>
      </c>
      <c r="U71" s="40">
        <v>0</v>
      </c>
      <c r="V71" s="40">
        <v>0</v>
      </c>
      <c r="W71" s="105">
        <v>0</v>
      </c>
      <c r="X71" s="64"/>
      <c r="Y71" s="64"/>
    </row>
    <row r="72" spans="1:25" s="5" customFormat="1">
      <c r="A72" s="34" t="s">
        <v>303</v>
      </c>
      <c r="B72" s="35"/>
      <c r="C72" s="35" t="s">
        <v>339</v>
      </c>
      <c r="D72" s="45">
        <f t="shared" ref="D72:Y72" si="13">SUM(D56:D71)</f>
        <v>535</v>
      </c>
      <c r="E72" s="45">
        <f t="shared" si="13"/>
        <v>719</v>
      </c>
      <c r="F72" s="45">
        <f t="shared" si="13"/>
        <v>349</v>
      </c>
      <c r="G72" s="45">
        <f t="shared" si="13"/>
        <v>523.5</v>
      </c>
      <c r="H72" s="45">
        <f t="shared" si="13"/>
        <v>181</v>
      </c>
      <c r="I72" s="45">
        <f t="shared" si="13"/>
        <v>279</v>
      </c>
      <c r="J72" s="45">
        <f t="shared" si="13"/>
        <v>165</v>
      </c>
      <c r="K72" s="45">
        <f t="shared" si="13"/>
        <v>527.5</v>
      </c>
      <c r="L72" s="45">
        <f t="shared" si="13"/>
        <v>93</v>
      </c>
      <c r="M72" s="45">
        <f t="shared" si="13"/>
        <v>150</v>
      </c>
      <c r="N72" s="45">
        <f t="shared" si="13"/>
        <v>96</v>
      </c>
      <c r="O72" s="45">
        <f t="shared" si="13"/>
        <v>264</v>
      </c>
      <c r="P72" s="45">
        <f t="shared" si="13"/>
        <v>69</v>
      </c>
      <c r="Q72" s="45">
        <f t="shared" si="13"/>
        <v>121</v>
      </c>
      <c r="R72" s="45">
        <f t="shared" si="13"/>
        <v>54</v>
      </c>
      <c r="S72" s="45">
        <f t="shared" si="13"/>
        <v>84</v>
      </c>
      <c r="T72" s="45">
        <f t="shared" si="13"/>
        <v>189</v>
      </c>
      <c r="U72" s="45">
        <f t="shared" si="13"/>
        <v>283</v>
      </c>
      <c r="V72" s="45">
        <f t="shared" si="13"/>
        <v>88</v>
      </c>
      <c r="W72" s="45">
        <f t="shared" si="13"/>
        <v>88</v>
      </c>
      <c r="X72" s="45">
        <f t="shared" si="13"/>
        <v>8394.36</v>
      </c>
      <c r="Y72" s="45">
        <f t="shared" si="13"/>
        <v>587.5</v>
      </c>
    </row>
    <row r="73" spans="1:25">
      <c r="A73" s="41">
        <v>341</v>
      </c>
      <c r="B73" s="26" t="s">
        <v>355</v>
      </c>
      <c r="C73" s="26" t="s">
        <v>356</v>
      </c>
      <c r="D73" s="40">
        <v>106</v>
      </c>
      <c r="E73" s="40">
        <v>143</v>
      </c>
      <c r="F73" s="105">
        <v>10</v>
      </c>
      <c r="G73" s="106">
        <f>F73*1.5</f>
        <v>15</v>
      </c>
      <c r="H73" s="40">
        <v>35</v>
      </c>
      <c r="I73" s="40">
        <v>55</v>
      </c>
      <c r="J73" s="105">
        <v>7</v>
      </c>
      <c r="K73" s="106">
        <f t="shared" ref="K73:K78" si="14">J73*2.5</f>
        <v>17.5</v>
      </c>
      <c r="L73" s="40">
        <v>18</v>
      </c>
      <c r="M73" s="40">
        <v>30</v>
      </c>
      <c r="N73" s="105">
        <v>13</v>
      </c>
      <c r="O73" s="106">
        <v>26</v>
      </c>
      <c r="P73" s="40">
        <v>13</v>
      </c>
      <c r="Q73" s="40">
        <v>23</v>
      </c>
      <c r="R73" s="105">
        <v>5</v>
      </c>
      <c r="S73" s="106">
        <v>7.5</v>
      </c>
      <c r="T73" s="40">
        <v>33</v>
      </c>
      <c r="U73" s="40">
        <v>50</v>
      </c>
      <c r="V73" s="48">
        <v>11</v>
      </c>
      <c r="W73" s="108">
        <v>11</v>
      </c>
      <c r="X73" s="64">
        <v>1882.48</v>
      </c>
      <c r="Y73" s="64">
        <v>131.80000000000001</v>
      </c>
    </row>
    <row r="74" spans="1:25">
      <c r="A74" s="41">
        <v>539</v>
      </c>
      <c r="B74" s="26" t="s">
        <v>357</v>
      </c>
      <c r="C74" s="26" t="s">
        <v>356</v>
      </c>
      <c r="D74" s="40">
        <v>23</v>
      </c>
      <c r="E74" s="40">
        <v>31</v>
      </c>
      <c r="F74" s="105">
        <v>21</v>
      </c>
      <c r="G74" s="106">
        <f>F74*1.5</f>
        <v>31.5</v>
      </c>
      <c r="H74" s="40">
        <v>8</v>
      </c>
      <c r="I74" s="40">
        <v>12</v>
      </c>
      <c r="J74" s="105">
        <v>0</v>
      </c>
      <c r="K74" s="106">
        <f t="shared" si="14"/>
        <v>0</v>
      </c>
      <c r="L74" s="40">
        <v>4</v>
      </c>
      <c r="M74" s="40">
        <v>6</v>
      </c>
      <c r="N74" s="105">
        <v>6</v>
      </c>
      <c r="O74" s="106">
        <f t="shared" si="12"/>
        <v>24</v>
      </c>
      <c r="P74" s="40">
        <v>3</v>
      </c>
      <c r="Q74" s="40">
        <v>5</v>
      </c>
      <c r="R74" s="105">
        <v>3</v>
      </c>
      <c r="S74" s="106">
        <v>4.5</v>
      </c>
      <c r="T74" s="40">
        <v>7</v>
      </c>
      <c r="U74" s="40">
        <v>11</v>
      </c>
      <c r="V74" s="48">
        <v>1</v>
      </c>
      <c r="W74" s="108">
        <v>1</v>
      </c>
      <c r="X74" s="64">
        <v>323.33</v>
      </c>
      <c r="Y74" s="64">
        <v>22.6</v>
      </c>
    </row>
    <row r="75" spans="1:25">
      <c r="A75" s="41">
        <v>548</v>
      </c>
      <c r="B75" s="26" t="s">
        <v>358</v>
      </c>
      <c r="C75" s="26" t="s">
        <v>356</v>
      </c>
      <c r="D75" s="40">
        <v>21</v>
      </c>
      <c r="E75" s="40">
        <v>29</v>
      </c>
      <c r="F75" s="105">
        <v>7</v>
      </c>
      <c r="G75" s="106">
        <f>F75*1.5</f>
        <v>10.5</v>
      </c>
      <c r="H75" s="40">
        <v>7</v>
      </c>
      <c r="I75" s="40">
        <v>11</v>
      </c>
      <c r="J75" s="105">
        <v>4</v>
      </c>
      <c r="K75" s="106">
        <f t="shared" si="14"/>
        <v>10</v>
      </c>
      <c r="L75" s="40">
        <v>4</v>
      </c>
      <c r="M75" s="40">
        <v>6</v>
      </c>
      <c r="N75" s="105">
        <v>3</v>
      </c>
      <c r="O75" s="106">
        <v>6</v>
      </c>
      <c r="P75" s="40">
        <v>3</v>
      </c>
      <c r="Q75" s="40">
        <v>5</v>
      </c>
      <c r="R75" s="105">
        <v>1</v>
      </c>
      <c r="S75" s="106">
        <v>1.5</v>
      </c>
      <c r="T75" s="40">
        <v>7</v>
      </c>
      <c r="U75" s="40">
        <v>10</v>
      </c>
      <c r="V75" s="48">
        <v>0</v>
      </c>
      <c r="W75" s="108">
        <v>0</v>
      </c>
      <c r="X75" s="64">
        <v>234</v>
      </c>
      <c r="Y75" s="64">
        <v>16.399999999999999</v>
      </c>
    </row>
    <row r="76" spans="1:25">
      <c r="A76" s="41">
        <v>549</v>
      </c>
      <c r="B76" s="26" t="s">
        <v>359</v>
      </c>
      <c r="C76" s="26" t="s">
        <v>356</v>
      </c>
      <c r="D76" s="40">
        <v>17</v>
      </c>
      <c r="E76" s="40">
        <v>24</v>
      </c>
      <c r="F76" s="105">
        <v>13</v>
      </c>
      <c r="G76" s="106">
        <f>F76*1.5</f>
        <v>19.5</v>
      </c>
      <c r="H76" s="40">
        <v>6</v>
      </c>
      <c r="I76" s="40">
        <v>9</v>
      </c>
      <c r="J76" s="105">
        <v>1</v>
      </c>
      <c r="K76" s="106">
        <f t="shared" si="14"/>
        <v>2.5</v>
      </c>
      <c r="L76" s="40">
        <v>3</v>
      </c>
      <c r="M76" s="40">
        <v>5</v>
      </c>
      <c r="N76" s="105">
        <v>8</v>
      </c>
      <c r="O76" s="106">
        <f t="shared" ref="O76:O82" si="15">N76*4</f>
        <v>32</v>
      </c>
      <c r="P76" s="40">
        <v>2</v>
      </c>
      <c r="Q76" s="40">
        <v>4</v>
      </c>
      <c r="R76" s="105">
        <v>4</v>
      </c>
      <c r="S76" s="106">
        <v>10</v>
      </c>
      <c r="T76" s="40">
        <v>6</v>
      </c>
      <c r="U76" s="40">
        <v>8</v>
      </c>
      <c r="V76" s="48">
        <v>3</v>
      </c>
      <c r="W76" s="108">
        <v>3</v>
      </c>
      <c r="X76" s="64">
        <v>295.2</v>
      </c>
      <c r="Y76" s="64">
        <v>20.7</v>
      </c>
    </row>
    <row r="77" spans="1:25">
      <c r="A77" s="41">
        <v>550</v>
      </c>
      <c r="B77" s="26" t="s">
        <v>360</v>
      </c>
      <c r="C77" s="26" t="s">
        <v>356</v>
      </c>
      <c r="D77" s="40">
        <v>31</v>
      </c>
      <c r="E77" s="40">
        <v>42</v>
      </c>
      <c r="F77" s="105">
        <v>22</v>
      </c>
      <c r="G77" s="106">
        <f>F77*1.5</f>
        <v>33</v>
      </c>
      <c r="H77" s="40">
        <v>10</v>
      </c>
      <c r="I77" s="40">
        <v>16</v>
      </c>
      <c r="J77" s="105">
        <v>0</v>
      </c>
      <c r="K77" s="106">
        <f t="shared" si="14"/>
        <v>0</v>
      </c>
      <c r="L77" s="40">
        <v>5</v>
      </c>
      <c r="M77" s="40">
        <v>9</v>
      </c>
      <c r="N77" s="105">
        <v>7</v>
      </c>
      <c r="O77" s="106">
        <v>14</v>
      </c>
      <c r="P77" s="40">
        <v>3</v>
      </c>
      <c r="Q77" s="40">
        <v>7</v>
      </c>
      <c r="R77" s="105">
        <v>5</v>
      </c>
      <c r="S77" s="106">
        <v>7.5</v>
      </c>
      <c r="T77" s="40">
        <v>10</v>
      </c>
      <c r="U77" s="40">
        <v>15</v>
      </c>
      <c r="V77" s="48">
        <v>7</v>
      </c>
      <c r="W77" s="108">
        <v>7</v>
      </c>
      <c r="X77" s="64">
        <v>270.48</v>
      </c>
      <c r="Y77" s="64">
        <v>18.899999999999999</v>
      </c>
    </row>
    <row r="78" spans="1:25">
      <c r="A78" s="41">
        <v>579</v>
      </c>
      <c r="B78" s="26" t="s">
        <v>361</v>
      </c>
      <c r="C78" s="26" t="s">
        <v>356</v>
      </c>
      <c r="D78" s="40">
        <v>12</v>
      </c>
      <c r="E78" s="40">
        <v>16</v>
      </c>
      <c r="F78" s="105">
        <v>17</v>
      </c>
      <c r="G78" s="106">
        <v>42.5</v>
      </c>
      <c r="H78" s="40">
        <v>4</v>
      </c>
      <c r="I78" s="40">
        <v>6</v>
      </c>
      <c r="J78" s="105">
        <v>2</v>
      </c>
      <c r="K78" s="106">
        <f t="shared" si="14"/>
        <v>5</v>
      </c>
      <c r="L78" s="40">
        <v>2</v>
      </c>
      <c r="M78" s="40">
        <v>3</v>
      </c>
      <c r="N78" s="105">
        <v>3</v>
      </c>
      <c r="O78" s="106">
        <f t="shared" si="15"/>
        <v>12</v>
      </c>
      <c r="P78" s="40">
        <v>2</v>
      </c>
      <c r="Q78" s="40">
        <v>3</v>
      </c>
      <c r="R78" s="105">
        <v>3</v>
      </c>
      <c r="S78" s="106">
        <v>7.5</v>
      </c>
      <c r="T78" s="40">
        <v>4</v>
      </c>
      <c r="U78" s="40">
        <v>6</v>
      </c>
      <c r="V78" s="48">
        <v>4</v>
      </c>
      <c r="W78" s="108">
        <v>4</v>
      </c>
      <c r="X78" s="64">
        <v>313.48</v>
      </c>
      <c r="Y78" s="64">
        <v>21.9</v>
      </c>
    </row>
    <row r="79" spans="1:25">
      <c r="A79" s="41">
        <v>586</v>
      </c>
      <c r="B79" s="26" t="s">
        <v>362</v>
      </c>
      <c r="C79" s="26" t="s">
        <v>356</v>
      </c>
      <c r="D79" s="40">
        <v>14</v>
      </c>
      <c r="E79" s="40">
        <v>19</v>
      </c>
      <c r="F79" s="105">
        <v>17</v>
      </c>
      <c r="G79" s="106">
        <f t="shared" ref="G79:G87" si="16">F79*1.5</f>
        <v>25.5</v>
      </c>
      <c r="H79" s="40">
        <v>5</v>
      </c>
      <c r="I79" s="40">
        <v>8</v>
      </c>
      <c r="J79" s="105">
        <v>9</v>
      </c>
      <c r="K79" s="106">
        <f>J79*5</f>
        <v>45</v>
      </c>
      <c r="L79" s="40">
        <v>2</v>
      </c>
      <c r="M79" s="40">
        <v>4</v>
      </c>
      <c r="N79" s="105">
        <v>6</v>
      </c>
      <c r="O79" s="106">
        <f t="shared" si="15"/>
        <v>24</v>
      </c>
      <c r="P79" s="40">
        <v>2</v>
      </c>
      <c r="Q79" s="40">
        <v>3</v>
      </c>
      <c r="R79" s="105">
        <v>3</v>
      </c>
      <c r="S79" s="106">
        <v>7.5</v>
      </c>
      <c r="T79" s="40">
        <v>5</v>
      </c>
      <c r="U79" s="40">
        <v>7</v>
      </c>
      <c r="V79" s="48">
        <v>0</v>
      </c>
      <c r="W79" s="108">
        <v>0</v>
      </c>
      <c r="X79" s="64">
        <v>196</v>
      </c>
      <c r="Y79" s="64">
        <v>13.7</v>
      </c>
    </row>
    <row r="80" spans="1:25">
      <c r="A80" s="41">
        <v>591</v>
      </c>
      <c r="B80" s="26" t="s">
        <v>363</v>
      </c>
      <c r="C80" s="26" t="s">
        <v>356</v>
      </c>
      <c r="D80" s="40">
        <v>27</v>
      </c>
      <c r="E80" s="40">
        <v>36</v>
      </c>
      <c r="F80" s="105">
        <v>17</v>
      </c>
      <c r="G80" s="106">
        <f t="shared" si="16"/>
        <v>25.5</v>
      </c>
      <c r="H80" s="40">
        <v>9</v>
      </c>
      <c r="I80" s="40">
        <v>14</v>
      </c>
      <c r="J80" s="105">
        <v>7</v>
      </c>
      <c r="K80" s="106">
        <f t="shared" ref="K80:K87" si="17">J80*2.5</f>
        <v>17.5</v>
      </c>
      <c r="L80" s="40">
        <v>5</v>
      </c>
      <c r="M80" s="40">
        <v>8</v>
      </c>
      <c r="N80" s="105">
        <v>13</v>
      </c>
      <c r="O80" s="106">
        <f t="shared" si="15"/>
        <v>52</v>
      </c>
      <c r="P80" s="40">
        <v>3</v>
      </c>
      <c r="Q80" s="40">
        <v>6</v>
      </c>
      <c r="R80" s="105">
        <v>2</v>
      </c>
      <c r="S80" s="106">
        <v>3</v>
      </c>
      <c r="T80" s="40">
        <v>8</v>
      </c>
      <c r="U80" s="40">
        <v>12</v>
      </c>
      <c r="V80" s="48">
        <v>5</v>
      </c>
      <c r="W80" s="108">
        <v>5</v>
      </c>
      <c r="X80" s="64">
        <v>387.1</v>
      </c>
      <c r="Y80" s="64">
        <v>27.1</v>
      </c>
    </row>
    <row r="81" spans="1:25">
      <c r="A81" s="41">
        <v>594</v>
      </c>
      <c r="B81" s="26" t="s">
        <v>364</v>
      </c>
      <c r="C81" s="26" t="s">
        <v>356</v>
      </c>
      <c r="D81" s="40">
        <v>36</v>
      </c>
      <c r="E81" s="40">
        <v>48</v>
      </c>
      <c r="F81" s="105">
        <v>2</v>
      </c>
      <c r="G81" s="106">
        <f t="shared" si="16"/>
        <v>3</v>
      </c>
      <c r="H81" s="40">
        <v>12</v>
      </c>
      <c r="I81" s="40">
        <v>19</v>
      </c>
      <c r="J81" s="105">
        <v>7</v>
      </c>
      <c r="K81" s="106">
        <f t="shared" si="17"/>
        <v>17.5</v>
      </c>
      <c r="L81" s="40">
        <v>6</v>
      </c>
      <c r="M81" s="40">
        <v>10</v>
      </c>
      <c r="N81" s="105">
        <v>11</v>
      </c>
      <c r="O81" s="106">
        <f t="shared" si="15"/>
        <v>44</v>
      </c>
      <c r="P81" s="40">
        <v>4</v>
      </c>
      <c r="Q81" s="40">
        <v>8</v>
      </c>
      <c r="R81" s="105">
        <v>10</v>
      </c>
      <c r="S81" s="106">
        <v>25</v>
      </c>
      <c r="T81" s="40">
        <v>11</v>
      </c>
      <c r="U81" s="40">
        <v>16</v>
      </c>
      <c r="V81" s="48">
        <v>11</v>
      </c>
      <c r="W81" s="108">
        <v>11</v>
      </c>
      <c r="X81" s="64">
        <v>196</v>
      </c>
      <c r="Y81" s="64">
        <v>13.7</v>
      </c>
    </row>
    <row r="82" spans="1:25">
      <c r="A82" s="41">
        <v>716</v>
      </c>
      <c r="B82" s="26" t="s">
        <v>365</v>
      </c>
      <c r="C82" s="26" t="s">
        <v>356</v>
      </c>
      <c r="D82" s="40">
        <v>20</v>
      </c>
      <c r="E82" s="40">
        <v>27</v>
      </c>
      <c r="F82" s="105">
        <v>21</v>
      </c>
      <c r="G82" s="106">
        <f t="shared" si="16"/>
        <v>31.5</v>
      </c>
      <c r="H82" s="40">
        <v>7</v>
      </c>
      <c r="I82" s="40">
        <v>11</v>
      </c>
      <c r="J82" s="105">
        <v>7</v>
      </c>
      <c r="K82" s="106">
        <f t="shared" si="17"/>
        <v>17.5</v>
      </c>
      <c r="L82" s="40">
        <v>3</v>
      </c>
      <c r="M82" s="40">
        <v>6</v>
      </c>
      <c r="N82" s="105">
        <v>12</v>
      </c>
      <c r="O82" s="106">
        <f t="shared" si="15"/>
        <v>48</v>
      </c>
      <c r="P82" s="40">
        <v>3</v>
      </c>
      <c r="Q82" s="40">
        <v>5</v>
      </c>
      <c r="R82" s="105">
        <v>4</v>
      </c>
      <c r="S82" s="106">
        <v>6</v>
      </c>
      <c r="T82" s="40">
        <v>6</v>
      </c>
      <c r="U82" s="40">
        <v>9</v>
      </c>
      <c r="V82" s="48">
        <v>9</v>
      </c>
      <c r="W82" s="108">
        <v>18</v>
      </c>
      <c r="X82" s="64">
        <v>200.6</v>
      </c>
      <c r="Y82" s="64">
        <v>14</v>
      </c>
    </row>
    <row r="83" spans="1:25">
      <c r="A83" s="41">
        <v>717</v>
      </c>
      <c r="B83" s="26" t="s">
        <v>366</v>
      </c>
      <c r="C83" s="26" t="s">
        <v>356</v>
      </c>
      <c r="D83" s="40">
        <v>32</v>
      </c>
      <c r="E83" s="40">
        <v>43</v>
      </c>
      <c r="F83" s="105">
        <v>12</v>
      </c>
      <c r="G83" s="106">
        <f t="shared" si="16"/>
        <v>18</v>
      </c>
      <c r="H83" s="40">
        <v>11</v>
      </c>
      <c r="I83" s="40">
        <v>17</v>
      </c>
      <c r="J83" s="105">
        <v>0</v>
      </c>
      <c r="K83" s="106">
        <f t="shared" si="17"/>
        <v>0</v>
      </c>
      <c r="L83" s="40">
        <v>6</v>
      </c>
      <c r="M83" s="40">
        <v>9</v>
      </c>
      <c r="N83" s="105">
        <v>5</v>
      </c>
      <c r="O83" s="106">
        <v>10</v>
      </c>
      <c r="P83" s="40">
        <v>4</v>
      </c>
      <c r="Q83" s="40">
        <v>7</v>
      </c>
      <c r="R83" s="105">
        <v>4</v>
      </c>
      <c r="S83" s="106">
        <v>6</v>
      </c>
      <c r="T83" s="40">
        <v>10</v>
      </c>
      <c r="U83" s="40">
        <v>15</v>
      </c>
      <c r="V83" s="48">
        <v>6</v>
      </c>
      <c r="W83" s="108">
        <v>6</v>
      </c>
      <c r="X83" s="64">
        <v>743.23</v>
      </c>
      <c r="Y83" s="64">
        <v>52</v>
      </c>
    </row>
    <row r="84" spans="1:25">
      <c r="A84" s="41">
        <v>719</v>
      </c>
      <c r="B84" s="26" t="s">
        <v>367</v>
      </c>
      <c r="C84" s="26" t="s">
        <v>356</v>
      </c>
      <c r="D84" s="40">
        <v>47</v>
      </c>
      <c r="E84" s="40">
        <v>61</v>
      </c>
      <c r="F84" s="105">
        <v>23</v>
      </c>
      <c r="G84" s="106">
        <f t="shared" si="16"/>
        <v>34.5</v>
      </c>
      <c r="H84" s="40">
        <v>15</v>
      </c>
      <c r="I84" s="40">
        <v>24</v>
      </c>
      <c r="J84" s="105">
        <v>3</v>
      </c>
      <c r="K84" s="106">
        <f t="shared" si="17"/>
        <v>7.5</v>
      </c>
      <c r="L84" s="40">
        <v>8</v>
      </c>
      <c r="M84" s="40">
        <v>13</v>
      </c>
      <c r="N84" s="105">
        <v>9</v>
      </c>
      <c r="O84" s="106">
        <v>18</v>
      </c>
      <c r="P84" s="40">
        <v>6</v>
      </c>
      <c r="Q84" s="40">
        <v>10</v>
      </c>
      <c r="R84" s="105">
        <v>9</v>
      </c>
      <c r="S84" s="106">
        <v>13.5</v>
      </c>
      <c r="T84" s="40">
        <v>14</v>
      </c>
      <c r="U84" s="40">
        <v>22</v>
      </c>
      <c r="V84" s="48">
        <v>7</v>
      </c>
      <c r="W84" s="108">
        <v>7</v>
      </c>
      <c r="X84" s="64">
        <v>2075.36</v>
      </c>
      <c r="Y84" s="64">
        <v>145.30000000000001</v>
      </c>
    </row>
    <row r="85" spans="1:25">
      <c r="A85" s="41">
        <v>720</v>
      </c>
      <c r="B85" s="26" t="s">
        <v>368</v>
      </c>
      <c r="C85" s="26" t="s">
        <v>356</v>
      </c>
      <c r="D85" s="40">
        <v>21</v>
      </c>
      <c r="E85" s="40">
        <v>29</v>
      </c>
      <c r="F85" s="105">
        <v>6</v>
      </c>
      <c r="G85" s="106">
        <f t="shared" si="16"/>
        <v>9</v>
      </c>
      <c r="H85" s="40">
        <v>7</v>
      </c>
      <c r="I85" s="40">
        <v>11</v>
      </c>
      <c r="J85" s="105">
        <v>0</v>
      </c>
      <c r="K85" s="106">
        <f t="shared" si="17"/>
        <v>0</v>
      </c>
      <c r="L85" s="40">
        <v>4</v>
      </c>
      <c r="M85" s="40">
        <v>6</v>
      </c>
      <c r="N85" s="105">
        <v>12</v>
      </c>
      <c r="O85" s="106">
        <f>N85*4</f>
        <v>48</v>
      </c>
      <c r="P85" s="40">
        <v>3</v>
      </c>
      <c r="Q85" s="40">
        <v>5</v>
      </c>
      <c r="R85" s="105">
        <v>4</v>
      </c>
      <c r="S85" s="106">
        <v>6</v>
      </c>
      <c r="T85" s="40">
        <v>7</v>
      </c>
      <c r="U85" s="40">
        <v>10</v>
      </c>
      <c r="V85" s="48">
        <v>20</v>
      </c>
      <c r="W85" s="108">
        <v>40</v>
      </c>
      <c r="X85" s="64">
        <v>187.68</v>
      </c>
      <c r="Y85" s="64">
        <v>13.1</v>
      </c>
    </row>
    <row r="86" spans="1:25">
      <c r="A86" s="41">
        <v>721</v>
      </c>
      <c r="B86" s="26" t="s">
        <v>369</v>
      </c>
      <c r="C86" s="26" t="s">
        <v>356</v>
      </c>
      <c r="D86" s="40">
        <v>23</v>
      </c>
      <c r="E86" s="40">
        <v>30</v>
      </c>
      <c r="F86" s="105">
        <v>24</v>
      </c>
      <c r="G86" s="106">
        <f t="shared" si="16"/>
        <v>36</v>
      </c>
      <c r="H86" s="40">
        <v>8</v>
      </c>
      <c r="I86" s="40">
        <v>12</v>
      </c>
      <c r="J86" s="105">
        <v>2</v>
      </c>
      <c r="K86" s="106">
        <f t="shared" si="17"/>
        <v>5</v>
      </c>
      <c r="L86" s="40">
        <v>4</v>
      </c>
      <c r="M86" s="40">
        <v>6</v>
      </c>
      <c r="N86" s="105">
        <v>4</v>
      </c>
      <c r="O86" s="106">
        <v>8</v>
      </c>
      <c r="P86" s="40">
        <v>3</v>
      </c>
      <c r="Q86" s="40">
        <v>5</v>
      </c>
      <c r="R86" s="105">
        <v>2</v>
      </c>
      <c r="S86" s="106">
        <v>3</v>
      </c>
      <c r="T86" s="40">
        <v>7</v>
      </c>
      <c r="U86" s="40">
        <v>11</v>
      </c>
      <c r="V86" s="48">
        <v>2</v>
      </c>
      <c r="W86" s="108">
        <v>2</v>
      </c>
      <c r="X86" s="64">
        <v>328.6</v>
      </c>
      <c r="Y86" s="64">
        <v>23</v>
      </c>
    </row>
    <row r="87" spans="1:25">
      <c r="A87" s="41">
        <v>732</v>
      </c>
      <c r="B87" s="26" t="s">
        <v>370</v>
      </c>
      <c r="C87" s="26" t="s">
        <v>356</v>
      </c>
      <c r="D87" s="40">
        <v>16</v>
      </c>
      <c r="E87" s="40">
        <v>22</v>
      </c>
      <c r="F87" s="105">
        <v>4</v>
      </c>
      <c r="G87" s="106">
        <f t="shared" si="16"/>
        <v>6</v>
      </c>
      <c r="H87" s="40">
        <v>5</v>
      </c>
      <c r="I87" s="40">
        <v>8</v>
      </c>
      <c r="J87" s="105">
        <v>2</v>
      </c>
      <c r="K87" s="106">
        <f t="shared" si="17"/>
        <v>5</v>
      </c>
      <c r="L87" s="40">
        <v>3</v>
      </c>
      <c r="M87" s="40">
        <v>5</v>
      </c>
      <c r="N87" s="105">
        <v>10</v>
      </c>
      <c r="O87" s="106">
        <f>N87*4</f>
        <v>40</v>
      </c>
      <c r="P87" s="40">
        <v>2</v>
      </c>
      <c r="Q87" s="40">
        <v>4</v>
      </c>
      <c r="R87" s="105">
        <v>3</v>
      </c>
      <c r="S87" s="106">
        <v>4.5</v>
      </c>
      <c r="T87" s="40">
        <v>5</v>
      </c>
      <c r="U87" s="40">
        <v>8</v>
      </c>
      <c r="V87" s="48">
        <v>5</v>
      </c>
      <c r="W87" s="108">
        <v>5</v>
      </c>
      <c r="X87" s="64">
        <v>506</v>
      </c>
      <c r="Y87" s="64">
        <v>35.4</v>
      </c>
    </row>
    <row r="88" spans="1:25" s="5" customFormat="1">
      <c r="A88" s="45" t="s">
        <v>303</v>
      </c>
      <c r="B88" s="35"/>
      <c r="C88" s="35" t="s">
        <v>356</v>
      </c>
      <c r="D88" s="45">
        <f t="shared" ref="D88:T88" si="18">SUM(D73:D87)</f>
        <v>446</v>
      </c>
      <c r="E88" s="45">
        <f t="shared" si="18"/>
        <v>600</v>
      </c>
      <c r="F88" s="45">
        <f t="shared" si="18"/>
        <v>216</v>
      </c>
      <c r="G88" s="45">
        <f t="shared" si="18"/>
        <v>341</v>
      </c>
      <c r="H88" s="45">
        <f t="shared" si="18"/>
        <v>149</v>
      </c>
      <c r="I88" s="45">
        <f t="shared" si="18"/>
        <v>233</v>
      </c>
      <c r="J88" s="45">
        <f t="shared" si="18"/>
        <v>51</v>
      </c>
      <c r="K88" s="45">
        <f t="shared" si="18"/>
        <v>150</v>
      </c>
      <c r="L88" s="45">
        <f t="shared" si="18"/>
        <v>77</v>
      </c>
      <c r="M88" s="45">
        <f t="shared" si="18"/>
        <v>126</v>
      </c>
      <c r="N88" s="45">
        <f t="shared" si="18"/>
        <v>122</v>
      </c>
      <c r="O88" s="45">
        <f t="shared" si="18"/>
        <v>406</v>
      </c>
      <c r="P88" s="45">
        <f t="shared" si="18"/>
        <v>56</v>
      </c>
      <c r="Q88" s="45">
        <f t="shared" si="18"/>
        <v>100</v>
      </c>
      <c r="R88" s="45">
        <f t="shared" si="18"/>
        <v>62</v>
      </c>
      <c r="S88" s="45">
        <f t="shared" si="18"/>
        <v>113</v>
      </c>
      <c r="T88" s="45">
        <f t="shared" si="18"/>
        <v>140</v>
      </c>
      <c r="U88" s="45">
        <v>210</v>
      </c>
      <c r="V88" s="45">
        <f>SUM(V73:V87)</f>
        <v>91</v>
      </c>
      <c r="W88" s="45">
        <f>SUM(W73:W87)</f>
        <v>120</v>
      </c>
      <c r="X88" s="45">
        <f>SUM(X73:X87)</f>
        <v>8139.54</v>
      </c>
      <c r="Y88" s="45">
        <f>SUM(Y73:Y87)</f>
        <v>569.6</v>
      </c>
    </row>
    <row r="89" spans="1:25">
      <c r="A89" s="41">
        <v>52</v>
      </c>
      <c r="B89" s="26" t="s">
        <v>371</v>
      </c>
      <c r="C89" s="26" t="s">
        <v>372</v>
      </c>
      <c r="D89" s="40">
        <v>47</v>
      </c>
      <c r="E89" s="40">
        <v>63</v>
      </c>
      <c r="F89" s="105">
        <v>17</v>
      </c>
      <c r="G89" s="106">
        <f t="shared" ref="G89:G102" si="19">F89*1.5</f>
        <v>25.5</v>
      </c>
      <c r="H89" s="40">
        <v>15</v>
      </c>
      <c r="I89" s="40">
        <v>24</v>
      </c>
      <c r="J89" s="105">
        <v>29</v>
      </c>
      <c r="K89" s="106">
        <f>J89*5</f>
        <v>145</v>
      </c>
      <c r="L89" s="40">
        <v>8</v>
      </c>
      <c r="M89" s="40">
        <v>12</v>
      </c>
      <c r="N89" s="105">
        <v>10</v>
      </c>
      <c r="O89" s="106">
        <v>20</v>
      </c>
      <c r="P89" s="40">
        <v>6</v>
      </c>
      <c r="Q89" s="40">
        <v>10</v>
      </c>
      <c r="R89" s="105">
        <v>13</v>
      </c>
      <c r="S89" s="106">
        <v>32.5</v>
      </c>
      <c r="T89" s="40">
        <v>17</v>
      </c>
      <c r="U89" s="40">
        <v>26</v>
      </c>
      <c r="V89" s="48">
        <v>3</v>
      </c>
      <c r="W89" s="108">
        <v>3</v>
      </c>
      <c r="X89" s="64">
        <v>802</v>
      </c>
      <c r="Y89" s="64">
        <v>56.1</v>
      </c>
    </row>
    <row r="90" spans="1:25">
      <c r="A90" s="41">
        <v>54</v>
      </c>
      <c r="B90" s="26" t="s">
        <v>373</v>
      </c>
      <c r="C90" s="26" t="s">
        <v>372</v>
      </c>
      <c r="D90" s="40">
        <v>43</v>
      </c>
      <c r="E90" s="40">
        <v>58</v>
      </c>
      <c r="F90" s="105">
        <v>9</v>
      </c>
      <c r="G90" s="106">
        <f t="shared" si="19"/>
        <v>13.5</v>
      </c>
      <c r="H90" s="40">
        <v>14</v>
      </c>
      <c r="I90" s="40">
        <v>22</v>
      </c>
      <c r="J90" s="105">
        <v>2</v>
      </c>
      <c r="K90" s="106">
        <f>J90*2.5</f>
        <v>5</v>
      </c>
      <c r="L90" s="40">
        <v>7</v>
      </c>
      <c r="M90" s="40">
        <v>11</v>
      </c>
      <c r="N90" s="105">
        <v>0</v>
      </c>
      <c r="O90" s="106">
        <v>0</v>
      </c>
      <c r="P90" s="40">
        <v>5</v>
      </c>
      <c r="Q90" s="40">
        <v>9</v>
      </c>
      <c r="R90" s="105">
        <v>12</v>
      </c>
      <c r="S90" s="106">
        <v>30</v>
      </c>
      <c r="T90" s="40">
        <v>16</v>
      </c>
      <c r="U90" s="40">
        <v>24</v>
      </c>
      <c r="V90" s="48">
        <v>3</v>
      </c>
      <c r="W90" s="108">
        <v>3</v>
      </c>
      <c r="X90" s="64">
        <v>680</v>
      </c>
      <c r="Y90" s="64">
        <v>47.6</v>
      </c>
    </row>
    <row r="91" spans="1:25">
      <c r="A91" s="41">
        <v>56</v>
      </c>
      <c r="B91" s="26" t="s">
        <v>374</v>
      </c>
      <c r="C91" s="26" t="s">
        <v>372</v>
      </c>
      <c r="D91" s="40">
        <v>20</v>
      </c>
      <c r="E91" s="40">
        <v>26</v>
      </c>
      <c r="F91" s="105">
        <v>13</v>
      </c>
      <c r="G91" s="106">
        <f t="shared" si="19"/>
        <v>19.5</v>
      </c>
      <c r="H91" s="40">
        <v>7</v>
      </c>
      <c r="I91" s="40">
        <v>10</v>
      </c>
      <c r="J91" s="105">
        <v>6</v>
      </c>
      <c r="K91" s="106">
        <f>J91*2.5</f>
        <v>15</v>
      </c>
      <c r="L91" s="40">
        <v>3</v>
      </c>
      <c r="M91" s="40">
        <v>5</v>
      </c>
      <c r="N91" s="105">
        <v>2</v>
      </c>
      <c r="O91" s="106">
        <v>4</v>
      </c>
      <c r="P91" s="40">
        <v>2</v>
      </c>
      <c r="Q91" s="40">
        <v>4</v>
      </c>
      <c r="R91" s="105">
        <v>11</v>
      </c>
      <c r="S91" s="106">
        <v>27.5</v>
      </c>
      <c r="T91" s="40">
        <v>7</v>
      </c>
      <c r="U91" s="40">
        <v>11</v>
      </c>
      <c r="V91" s="48">
        <v>4</v>
      </c>
      <c r="W91" s="108">
        <v>4</v>
      </c>
      <c r="X91" s="64">
        <v>108.8</v>
      </c>
      <c r="Y91" s="64">
        <v>7.6</v>
      </c>
    </row>
    <row r="92" spans="1:25">
      <c r="A92" s="41">
        <v>58</v>
      </c>
      <c r="B92" s="26" t="s">
        <v>375</v>
      </c>
      <c r="C92" s="26" t="s">
        <v>372</v>
      </c>
      <c r="D92" s="40">
        <v>14</v>
      </c>
      <c r="E92" s="40">
        <v>19</v>
      </c>
      <c r="F92" s="105">
        <v>4</v>
      </c>
      <c r="G92" s="106">
        <f t="shared" si="19"/>
        <v>6</v>
      </c>
      <c r="H92" s="40">
        <v>5</v>
      </c>
      <c r="I92" s="40">
        <v>7</v>
      </c>
      <c r="J92" s="105">
        <v>4</v>
      </c>
      <c r="K92" s="106">
        <f>J92*2.5</f>
        <v>10</v>
      </c>
      <c r="L92" s="40">
        <v>2</v>
      </c>
      <c r="M92" s="40">
        <v>4</v>
      </c>
      <c r="N92" s="105">
        <v>1</v>
      </c>
      <c r="O92" s="106">
        <v>2</v>
      </c>
      <c r="P92" s="40">
        <v>2</v>
      </c>
      <c r="Q92" s="40">
        <v>3</v>
      </c>
      <c r="R92" s="105">
        <v>0</v>
      </c>
      <c r="S92" s="106">
        <v>0</v>
      </c>
      <c r="T92" s="40">
        <v>5</v>
      </c>
      <c r="U92" s="40">
        <v>8</v>
      </c>
      <c r="V92" s="48">
        <v>2</v>
      </c>
      <c r="W92" s="108">
        <v>2</v>
      </c>
      <c r="X92" s="64"/>
      <c r="Y92" s="64"/>
    </row>
    <row r="93" spans="1:25">
      <c r="A93" s="41">
        <v>351</v>
      </c>
      <c r="B93" s="26" t="s">
        <v>376</v>
      </c>
      <c r="C93" s="26" t="s">
        <v>372</v>
      </c>
      <c r="D93" s="40">
        <v>34</v>
      </c>
      <c r="E93" s="40">
        <v>45</v>
      </c>
      <c r="F93" s="105">
        <v>16</v>
      </c>
      <c r="G93" s="106">
        <f t="shared" si="19"/>
        <v>24</v>
      </c>
      <c r="H93" s="40">
        <v>11</v>
      </c>
      <c r="I93" s="40">
        <v>19</v>
      </c>
      <c r="J93" s="105">
        <v>5</v>
      </c>
      <c r="K93" s="106">
        <f>J93*2.5</f>
        <v>12.5</v>
      </c>
      <c r="L93" s="40">
        <v>6</v>
      </c>
      <c r="M93" s="40">
        <v>10</v>
      </c>
      <c r="N93" s="105">
        <v>4</v>
      </c>
      <c r="O93" s="106">
        <v>8</v>
      </c>
      <c r="P93" s="40">
        <v>4</v>
      </c>
      <c r="Q93" s="40">
        <v>7</v>
      </c>
      <c r="R93" s="105">
        <v>3</v>
      </c>
      <c r="S93" s="106">
        <v>4.5</v>
      </c>
      <c r="T93" s="40">
        <v>12</v>
      </c>
      <c r="U93" s="40">
        <v>19</v>
      </c>
      <c r="V93" s="48">
        <v>5</v>
      </c>
      <c r="W93" s="108">
        <v>5</v>
      </c>
      <c r="X93" s="64">
        <v>1374.08</v>
      </c>
      <c r="Y93" s="64">
        <v>96.2</v>
      </c>
    </row>
    <row r="94" spans="1:25">
      <c r="A94" s="41">
        <v>367</v>
      </c>
      <c r="B94" s="26" t="s">
        <v>377</v>
      </c>
      <c r="C94" s="26" t="s">
        <v>372</v>
      </c>
      <c r="D94" s="40">
        <v>33</v>
      </c>
      <c r="E94" s="40">
        <v>44</v>
      </c>
      <c r="F94" s="105">
        <v>18</v>
      </c>
      <c r="G94" s="106">
        <f t="shared" si="19"/>
        <v>27</v>
      </c>
      <c r="H94" s="40">
        <v>11</v>
      </c>
      <c r="I94" s="40">
        <v>18</v>
      </c>
      <c r="J94" s="105">
        <v>21</v>
      </c>
      <c r="K94" s="106">
        <f>J94*5</f>
        <v>105</v>
      </c>
      <c r="L94" s="40">
        <v>6</v>
      </c>
      <c r="M94" s="40">
        <v>9</v>
      </c>
      <c r="N94" s="105">
        <v>8</v>
      </c>
      <c r="O94" s="106">
        <v>16</v>
      </c>
      <c r="P94" s="40">
        <v>4</v>
      </c>
      <c r="Q94" s="40">
        <v>7</v>
      </c>
      <c r="R94" s="105">
        <v>3</v>
      </c>
      <c r="S94" s="106">
        <v>4.5</v>
      </c>
      <c r="T94" s="40">
        <v>12</v>
      </c>
      <c r="U94" s="40">
        <v>18</v>
      </c>
      <c r="V94" s="48">
        <v>8</v>
      </c>
      <c r="W94" s="108">
        <v>8</v>
      </c>
      <c r="X94" s="64"/>
      <c r="Y94" s="64"/>
    </row>
    <row r="95" spans="1:25">
      <c r="A95" s="41">
        <v>572</v>
      </c>
      <c r="B95" s="26" t="s">
        <v>378</v>
      </c>
      <c r="C95" s="26" t="s">
        <v>372</v>
      </c>
      <c r="D95" s="40">
        <v>14</v>
      </c>
      <c r="E95" s="40">
        <v>19</v>
      </c>
      <c r="F95" s="105">
        <v>10</v>
      </c>
      <c r="G95" s="106">
        <f t="shared" si="19"/>
        <v>15</v>
      </c>
      <c r="H95" s="40">
        <v>5</v>
      </c>
      <c r="I95" s="40">
        <v>7</v>
      </c>
      <c r="J95" s="105">
        <v>0</v>
      </c>
      <c r="K95" s="106">
        <f t="shared" ref="K95:K102" si="20">J95*2.5</f>
        <v>0</v>
      </c>
      <c r="L95" s="40">
        <v>3</v>
      </c>
      <c r="M95" s="40">
        <v>4</v>
      </c>
      <c r="N95" s="105">
        <v>3</v>
      </c>
      <c r="O95" s="106">
        <v>6</v>
      </c>
      <c r="P95" s="40">
        <v>2</v>
      </c>
      <c r="Q95" s="40">
        <v>3</v>
      </c>
      <c r="R95" s="105">
        <v>2</v>
      </c>
      <c r="S95" s="106">
        <v>3</v>
      </c>
      <c r="T95" s="40">
        <v>5</v>
      </c>
      <c r="U95" s="40">
        <v>8</v>
      </c>
      <c r="V95" s="48">
        <v>0</v>
      </c>
      <c r="W95" s="108">
        <v>0</v>
      </c>
      <c r="X95" s="64">
        <v>325.44</v>
      </c>
      <c r="Y95" s="64">
        <v>22.8</v>
      </c>
    </row>
    <row r="96" spans="1:25">
      <c r="A96" s="41">
        <v>587</v>
      </c>
      <c r="B96" s="26" t="s">
        <v>379</v>
      </c>
      <c r="C96" s="26" t="s">
        <v>372</v>
      </c>
      <c r="D96" s="40">
        <v>20</v>
      </c>
      <c r="E96" s="40">
        <v>28</v>
      </c>
      <c r="F96" s="105">
        <v>7</v>
      </c>
      <c r="G96" s="106">
        <f t="shared" si="19"/>
        <v>10.5</v>
      </c>
      <c r="H96" s="40">
        <v>7</v>
      </c>
      <c r="I96" s="40">
        <v>11</v>
      </c>
      <c r="J96" s="105">
        <v>3</v>
      </c>
      <c r="K96" s="106">
        <f t="shared" si="20"/>
        <v>7.5</v>
      </c>
      <c r="L96" s="40">
        <v>3</v>
      </c>
      <c r="M96" s="40">
        <v>5</v>
      </c>
      <c r="N96" s="105">
        <v>7</v>
      </c>
      <c r="O96" s="106">
        <f>N96*4</f>
        <v>28</v>
      </c>
      <c r="P96" s="40">
        <v>3</v>
      </c>
      <c r="Q96" s="40">
        <v>5</v>
      </c>
      <c r="R96" s="105">
        <v>6</v>
      </c>
      <c r="S96" s="106">
        <v>15</v>
      </c>
      <c r="T96" s="40">
        <v>8</v>
      </c>
      <c r="U96" s="40">
        <v>11</v>
      </c>
      <c r="V96" s="48">
        <v>4</v>
      </c>
      <c r="W96" s="108">
        <v>4</v>
      </c>
      <c r="X96" s="64">
        <v>255.68</v>
      </c>
      <c r="Y96" s="64">
        <v>17.899999999999999</v>
      </c>
    </row>
    <row r="97" spans="1:25">
      <c r="A97" s="41">
        <v>704</v>
      </c>
      <c r="B97" s="26" t="s">
        <v>380</v>
      </c>
      <c r="C97" s="26" t="s">
        <v>372</v>
      </c>
      <c r="D97" s="40">
        <v>20</v>
      </c>
      <c r="E97" s="40">
        <v>27</v>
      </c>
      <c r="F97" s="105">
        <v>11</v>
      </c>
      <c r="G97" s="106">
        <f t="shared" si="19"/>
        <v>16.5</v>
      </c>
      <c r="H97" s="40">
        <v>7</v>
      </c>
      <c r="I97" s="40">
        <v>11</v>
      </c>
      <c r="J97" s="105">
        <v>0</v>
      </c>
      <c r="K97" s="106">
        <f t="shared" si="20"/>
        <v>0</v>
      </c>
      <c r="L97" s="40">
        <v>3</v>
      </c>
      <c r="M97" s="40">
        <v>6</v>
      </c>
      <c r="N97" s="105">
        <v>8</v>
      </c>
      <c r="O97" s="106">
        <f>N97*4</f>
        <v>32</v>
      </c>
      <c r="P97" s="40">
        <v>3</v>
      </c>
      <c r="Q97" s="40">
        <v>5</v>
      </c>
      <c r="R97" s="105">
        <v>3</v>
      </c>
      <c r="S97" s="106">
        <v>4.5</v>
      </c>
      <c r="T97" s="40">
        <v>8</v>
      </c>
      <c r="U97" s="40">
        <v>11</v>
      </c>
      <c r="V97" s="48">
        <v>5</v>
      </c>
      <c r="W97" s="108">
        <v>5</v>
      </c>
      <c r="X97" s="64">
        <v>272</v>
      </c>
      <c r="Y97" s="64">
        <v>19</v>
      </c>
    </row>
    <row r="98" spans="1:25">
      <c r="A98" s="41">
        <v>706</v>
      </c>
      <c r="B98" s="26" t="s">
        <v>381</v>
      </c>
      <c r="C98" s="26" t="s">
        <v>372</v>
      </c>
      <c r="D98" s="40">
        <v>21</v>
      </c>
      <c r="E98" s="40">
        <v>29</v>
      </c>
      <c r="F98" s="105">
        <v>8</v>
      </c>
      <c r="G98" s="106">
        <f t="shared" si="19"/>
        <v>12</v>
      </c>
      <c r="H98" s="40">
        <v>7</v>
      </c>
      <c r="I98" s="40">
        <v>11</v>
      </c>
      <c r="J98" s="105">
        <v>1</v>
      </c>
      <c r="K98" s="106">
        <f t="shared" si="20"/>
        <v>2.5</v>
      </c>
      <c r="L98" s="40">
        <v>4</v>
      </c>
      <c r="M98" s="40">
        <v>6</v>
      </c>
      <c r="N98" s="105">
        <v>7</v>
      </c>
      <c r="O98" s="106">
        <f>N98*4</f>
        <v>28</v>
      </c>
      <c r="P98" s="40">
        <v>3</v>
      </c>
      <c r="Q98" s="40">
        <v>5</v>
      </c>
      <c r="R98" s="105">
        <v>3</v>
      </c>
      <c r="S98" s="106">
        <v>4.5</v>
      </c>
      <c r="T98" s="40">
        <v>8</v>
      </c>
      <c r="U98" s="40">
        <v>12</v>
      </c>
      <c r="V98" s="48">
        <v>4</v>
      </c>
      <c r="W98" s="108">
        <v>4</v>
      </c>
      <c r="X98" s="64">
        <v>402.8</v>
      </c>
      <c r="Y98" s="64">
        <v>28.2</v>
      </c>
    </row>
    <row r="99" spans="1:25">
      <c r="A99" s="41">
        <v>710</v>
      </c>
      <c r="B99" s="26" t="s">
        <v>382</v>
      </c>
      <c r="C99" s="26" t="s">
        <v>372</v>
      </c>
      <c r="D99" s="40">
        <v>16</v>
      </c>
      <c r="E99" s="40">
        <v>22</v>
      </c>
      <c r="F99" s="105">
        <v>5</v>
      </c>
      <c r="G99" s="106">
        <f t="shared" si="19"/>
        <v>7.5</v>
      </c>
      <c r="H99" s="40">
        <v>5</v>
      </c>
      <c r="I99" s="40">
        <v>8</v>
      </c>
      <c r="J99" s="105">
        <v>5</v>
      </c>
      <c r="K99" s="106">
        <f t="shared" si="20"/>
        <v>12.5</v>
      </c>
      <c r="L99" s="40">
        <v>3</v>
      </c>
      <c r="M99" s="40">
        <v>5</v>
      </c>
      <c r="N99" s="105">
        <v>0</v>
      </c>
      <c r="O99" s="106">
        <v>0</v>
      </c>
      <c r="P99" s="40">
        <v>2</v>
      </c>
      <c r="Q99" s="40">
        <v>4</v>
      </c>
      <c r="R99" s="105">
        <v>0</v>
      </c>
      <c r="S99" s="106">
        <v>0</v>
      </c>
      <c r="T99" s="40">
        <v>6</v>
      </c>
      <c r="U99" s="40">
        <v>9</v>
      </c>
      <c r="V99" s="48">
        <v>4</v>
      </c>
      <c r="W99" s="108">
        <v>4</v>
      </c>
      <c r="X99" s="64">
        <v>86.24</v>
      </c>
      <c r="Y99" s="64">
        <v>6</v>
      </c>
    </row>
    <row r="100" spans="1:25">
      <c r="A100" s="41">
        <v>713</v>
      </c>
      <c r="B100" s="26" t="s">
        <v>383</v>
      </c>
      <c r="C100" s="26" t="s">
        <v>372</v>
      </c>
      <c r="D100" s="40">
        <v>13</v>
      </c>
      <c r="E100" s="40">
        <v>17</v>
      </c>
      <c r="F100" s="105">
        <v>13</v>
      </c>
      <c r="G100" s="106">
        <f t="shared" si="19"/>
        <v>19.5</v>
      </c>
      <c r="H100" s="40">
        <v>4</v>
      </c>
      <c r="I100" s="40">
        <v>7</v>
      </c>
      <c r="J100" s="105">
        <v>2</v>
      </c>
      <c r="K100" s="106">
        <f t="shared" si="20"/>
        <v>5</v>
      </c>
      <c r="L100" s="40">
        <v>2</v>
      </c>
      <c r="M100" s="40">
        <v>4</v>
      </c>
      <c r="N100" s="105">
        <v>4</v>
      </c>
      <c r="O100" s="106">
        <f>N100*4</f>
        <v>16</v>
      </c>
      <c r="P100" s="40">
        <v>1</v>
      </c>
      <c r="Q100" s="40">
        <v>3</v>
      </c>
      <c r="R100" s="105">
        <v>6</v>
      </c>
      <c r="S100" s="106">
        <v>15</v>
      </c>
      <c r="T100" s="40">
        <v>5</v>
      </c>
      <c r="U100" s="40">
        <v>7</v>
      </c>
      <c r="V100" s="48">
        <v>12</v>
      </c>
      <c r="W100" s="108">
        <v>24</v>
      </c>
      <c r="X100" s="64">
        <v>240</v>
      </c>
      <c r="Y100" s="64">
        <v>16.8</v>
      </c>
    </row>
    <row r="101" spans="1:25">
      <c r="A101" s="41">
        <v>715</v>
      </c>
      <c r="B101" s="26" t="s">
        <v>384</v>
      </c>
      <c r="C101" s="26" t="s">
        <v>372</v>
      </c>
      <c r="D101" s="40">
        <v>10</v>
      </c>
      <c r="E101" s="40">
        <v>13</v>
      </c>
      <c r="F101" s="105">
        <v>8</v>
      </c>
      <c r="G101" s="106">
        <f t="shared" si="19"/>
        <v>12</v>
      </c>
      <c r="H101" s="40">
        <v>3</v>
      </c>
      <c r="I101" s="40">
        <v>5</v>
      </c>
      <c r="J101" s="105">
        <v>1</v>
      </c>
      <c r="K101" s="106">
        <f t="shared" si="20"/>
        <v>2.5</v>
      </c>
      <c r="L101" s="40">
        <v>2</v>
      </c>
      <c r="M101" s="40">
        <v>3</v>
      </c>
      <c r="N101" s="105">
        <v>1</v>
      </c>
      <c r="O101" s="106">
        <v>2</v>
      </c>
      <c r="P101" s="40">
        <v>1</v>
      </c>
      <c r="Q101" s="40">
        <v>3</v>
      </c>
      <c r="R101" s="105">
        <v>4</v>
      </c>
      <c r="S101" s="106">
        <v>10</v>
      </c>
      <c r="T101" s="40">
        <v>3</v>
      </c>
      <c r="U101" s="40">
        <v>5</v>
      </c>
      <c r="V101" s="48">
        <v>2</v>
      </c>
      <c r="W101" s="108">
        <v>2</v>
      </c>
      <c r="X101" s="64">
        <v>119.68</v>
      </c>
      <c r="Y101" s="64">
        <v>8.4</v>
      </c>
    </row>
    <row r="102" spans="1:25">
      <c r="A102" s="41">
        <v>738</v>
      </c>
      <c r="B102" s="26" t="s">
        <v>385</v>
      </c>
      <c r="C102" s="26" t="s">
        <v>372</v>
      </c>
      <c r="D102" s="40">
        <v>20</v>
      </c>
      <c r="E102" s="40">
        <v>27</v>
      </c>
      <c r="F102" s="105">
        <v>16</v>
      </c>
      <c r="G102" s="106">
        <f t="shared" si="19"/>
        <v>24</v>
      </c>
      <c r="H102" s="40">
        <v>7</v>
      </c>
      <c r="I102" s="40">
        <v>10</v>
      </c>
      <c r="J102" s="105">
        <v>5</v>
      </c>
      <c r="K102" s="106">
        <f t="shared" si="20"/>
        <v>12.5</v>
      </c>
      <c r="L102" s="40">
        <v>4</v>
      </c>
      <c r="M102" s="40">
        <v>7</v>
      </c>
      <c r="N102" s="105">
        <v>7</v>
      </c>
      <c r="O102" s="106">
        <f>N102*4</f>
        <v>28</v>
      </c>
      <c r="P102" s="40">
        <v>3</v>
      </c>
      <c r="Q102" s="40">
        <v>5</v>
      </c>
      <c r="R102" s="105">
        <v>4</v>
      </c>
      <c r="S102" s="106">
        <v>6</v>
      </c>
      <c r="T102" s="40">
        <v>8</v>
      </c>
      <c r="U102" s="40">
        <v>11</v>
      </c>
      <c r="V102" s="48">
        <v>8</v>
      </c>
      <c r="W102" s="108">
        <v>8</v>
      </c>
      <c r="X102" s="64">
        <v>435.2</v>
      </c>
      <c r="Y102" s="64">
        <v>30.5</v>
      </c>
    </row>
    <row r="103" spans="1:25" s="5" customFormat="1">
      <c r="A103" s="45" t="s">
        <v>303</v>
      </c>
      <c r="B103" s="35"/>
      <c r="C103" s="35" t="s">
        <v>372</v>
      </c>
      <c r="D103" s="45">
        <f t="shared" ref="D103:T103" si="21">SUM(D89:D102)</f>
        <v>325</v>
      </c>
      <c r="E103" s="45">
        <f t="shared" si="21"/>
        <v>437</v>
      </c>
      <c r="F103" s="45">
        <f t="shared" si="21"/>
        <v>155</v>
      </c>
      <c r="G103" s="45">
        <f t="shared" si="21"/>
        <v>232.5</v>
      </c>
      <c r="H103" s="45">
        <f t="shared" si="21"/>
        <v>108</v>
      </c>
      <c r="I103" s="45">
        <f t="shared" si="21"/>
        <v>170</v>
      </c>
      <c r="J103" s="45">
        <f t="shared" si="21"/>
        <v>84</v>
      </c>
      <c r="K103" s="45">
        <f t="shared" si="21"/>
        <v>335</v>
      </c>
      <c r="L103" s="45">
        <f t="shared" si="21"/>
        <v>56</v>
      </c>
      <c r="M103" s="45">
        <f t="shared" si="21"/>
        <v>91</v>
      </c>
      <c r="N103" s="45">
        <f t="shared" si="21"/>
        <v>62</v>
      </c>
      <c r="O103" s="45">
        <f t="shared" si="21"/>
        <v>190</v>
      </c>
      <c r="P103" s="45">
        <f t="shared" si="21"/>
        <v>41</v>
      </c>
      <c r="Q103" s="45">
        <f t="shared" si="21"/>
        <v>73</v>
      </c>
      <c r="R103" s="45">
        <f t="shared" si="21"/>
        <v>70</v>
      </c>
      <c r="S103" s="45">
        <f t="shared" si="21"/>
        <v>157</v>
      </c>
      <c r="T103" s="45">
        <f t="shared" si="21"/>
        <v>120</v>
      </c>
      <c r="U103" s="45">
        <v>180</v>
      </c>
      <c r="V103" s="45">
        <f>SUM(V89:V102)</f>
        <v>64</v>
      </c>
      <c r="W103" s="45">
        <f>SUM(W89:W102)</f>
        <v>76</v>
      </c>
      <c r="X103" s="45">
        <f>SUM(X89:X102)</f>
        <v>5101.92</v>
      </c>
      <c r="Y103" s="45">
        <f>SUM(Y89:Y102)</f>
        <v>357.1</v>
      </c>
    </row>
    <row r="104" spans="1:25">
      <c r="A104" s="41">
        <v>307</v>
      </c>
      <c r="B104" s="27" t="s">
        <v>386</v>
      </c>
      <c r="C104" s="27" t="s">
        <v>387</v>
      </c>
      <c r="D104" s="41">
        <v>446</v>
      </c>
      <c r="E104" s="41">
        <v>600</v>
      </c>
      <c r="F104" s="105">
        <v>53</v>
      </c>
      <c r="G104" s="106">
        <f>F104*1.5</f>
        <v>79.5</v>
      </c>
      <c r="H104" s="41">
        <v>149</v>
      </c>
      <c r="I104" s="41">
        <v>233</v>
      </c>
      <c r="J104" s="105">
        <v>72</v>
      </c>
      <c r="K104" s="106">
        <v>180</v>
      </c>
      <c r="L104" s="41">
        <v>77</v>
      </c>
      <c r="M104" s="41">
        <v>126</v>
      </c>
      <c r="N104" s="105">
        <v>32</v>
      </c>
      <c r="O104" s="106">
        <v>64</v>
      </c>
      <c r="P104" s="41">
        <v>56</v>
      </c>
      <c r="Q104" s="41">
        <v>100</v>
      </c>
      <c r="R104" s="105">
        <v>32</v>
      </c>
      <c r="S104" s="106">
        <v>48</v>
      </c>
      <c r="T104" s="41">
        <v>130</v>
      </c>
      <c r="U104" s="41">
        <v>195</v>
      </c>
      <c r="V104" s="48">
        <v>30</v>
      </c>
      <c r="W104" s="108">
        <v>30</v>
      </c>
      <c r="X104" s="64">
        <v>2689.2</v>
      </c>
      <c r="Y104" s="64">
        <v>188.2</v>
      </c>
    </row>
    <row r="105" spans="1:25" s="5" customFormat="1">
      <c r="A105" s="45" t="s">
        <v>303</v>
      </c>
      <c r="B105" s="36" t="s">
        <v>386</v>
      </c>
      <c r="C105" s="36" t="s">
        <v>387</v>
      </c>
      <c r="D105" s="45">
        <v>446</v>
      </c>
      <c r="E105" s="45">
        <v>600</v>
      </c>
      <c r="F105" s="109">
        <v>53</v>
      </c>
      <c r="G105" s="110">
        <f>F105*1.5</f>
        <v>79.5</v>
      </c>
      <c r="H105" s="45">
        <v>149</v>
      </c>
      <c r="I105" s="45">
        <v>233</v>
      </c>
      <c r="J105" s="109">
        <v>72</v>
      </c>
      <c r="K105" s="110">
        <v>180</v>
      </c>
      <c r="L105" s="45">
        <v>77</v>
      </c>
      <c r="M105" s="45">
        <v>126</v>
      </c>
      <c r="N105" s="109">
        <v>32</v>
      </c>
      <c r="O105" s="110">
        <v>64</v>
      </c>
      <c r="P105" s="45">
        <v>56</v>
      </c>
      <c r="Q105" s="45">
        <v>100</v>
      </c>
      <c r="R105" s="109">
        <v>32</v>
      </c>
      <c r="S105" s="110">
        <v>48</v>
      </c>
      <c r="T105" s="45">
        <v>130</v>
      </c>
      <c r="U105" s="45">
        <v>195</v>
      </c>
      <c r="V105" s="69">
        <v>30</v>
      </c>
      <c r="W105" s="111">
        <v>30</v>
      </c>
      <c r="X105" s="67">
        <v>2689.2</v>
      </c>
      <c r="Y105" s="67">
        <v>188.2</v>
      </c>
    </row>
    <row r="106" spans="1:25">
      <c r="A106" s="67"/>
      <c r="B106" s="67"/>
      <c r="C106" s="67"/>
      <c r="D106" s="67">
        <v>3575</v>
      </c>
      <c r="E106" s="67">
        <v>4808</v>
      </c>
      <c r="F106" s="67">
        <v>1339</v>
      </c>
      <c r="G106" s="67">
        <v>2050.5</v>
      </c>
      <c r="H106" s="67">
        <v>1195</v>
      </c>
      <c r="I106" s="67">
        <v>1868</v>
      </c>
      <c r="J106" s="67">
        <v>561</v>
      </c>
      <c r="K106" s="67">
        <v>1665</v>
      </c>
      <c r="L106" s="67">
        <v>617</v>
      </c>
      <c r="M106" s="67">
        <v>1005</v>
      </c>
      <c r="N106" s="67">
        <v>611</v>
      </c>
      <c r="O106" s="67">
        <v>1710</v>
      </c>
      <c r="P106" s="67">
        <v>449</v>
      </c>
      <c r="Q106" s="67">
        <v>800</v>
      </c>
      <c r="R106" s="67">
        <v>471</v>
      </c>
      <c r="S106" s="67">
        <v>888.5</v>
      </c>
      <c r="T106" s="67">
        <v>1193</v>
      </c>
      <c r="U106" s="67">
        <v>1790</v>
      </c>
      <c r="V106" s="67">
        <v>433</v>
      </c>
      <c r="W106" s="67">
        <v>474</v>
      </c>
      <c r="X106" s="67">
        <v>57346.09</v>
      </c>
      <c r="Y106" s="67">
        <v>4013.7</v>
      </c>
    </row>
    <row r="107" spans="1:25" s="6" customFormat="1" ht="15" customHeight="1">
      <c r="A107" s="6" t="s">
        <v>245</v>
      </c>
      <c r="I107" s="6" t="s">
        <v>246</v>
      </c>
      <c r="J107" s="12"/>
      <c r="K107" s="12"/>
      <c r="N107" s="87"/>
      <c r="O107" s="87"/>
      <c r="Q107" s="6" t="s">
        <v>388</v>
      </c>
      <c r="X107" s="102" t="s">
        <v>248</v>
      </c>
    </row>
  </sheetData>
  <mergeCells count="9">
    <mergeCell ref="X1:Y1"/>
    <mergeCell ref="A1:A2"/>
    <mergeCell ref="B1:B2"/>
    <mergeCell ref="C1:C2"/>
    <mergeCell ref="D1:G1"/>
    <mergeCell ref="H1:K1"/>
    <mergeCell ref="L1:O1"/>
    <mergeCell ref="P1:S1"/>
    <mergeCell ref="T1:W1"/>
  </mergeCells>
  <phoneticPr fontId="15" type="noConversion"/>
  <pageMargins left="0.118055555555556" right="0.118055555555556" top="0.47152777777777799" bottom="0.39305555555555599" header="0.196527777777778" footer="0.118055555555556"/>
  <pageSetup paperSize="9" orientation="landscape"/>
  <headerFooter>
    <oddHeader>&amp;C10月金牌品种考核明细表（三）</oddHead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R107"/>
  <sheetViews>
    <sheetView topLeftCell="A75" workbookViewId="0">
      <selection activeCell="B78" sqref="B78"/>
    </sheetView>
  </sheetViews>
  <sheetFormatPr defaultColWidth="9" defaultRowHeight="13.5"/>
  <cols>
    <col min="1" max="1" width="6" customWidth="1"/>
    <col min="2" max="2" width="13.25" customWidth="1"/>
    <col min="3" max="3" width="8.125" customWidth="1"/>
    <col min="4" max="4" width="5.25" style="89" customWidth="1"/>
    <col min="5" max="5" width="7" customWidth="1"/>
    <col min="6" max="6" width="9.25" customWidth="1"/>
    <col min="7" max="7" width="8" customWidth="1"/>
    <col min="8" max="8" width="6.5" customWidth="1"/>
    <col min="9" max="9" width="6.25" customWidth="1"/>
    <col min="10" max="10" width="6.125" style="7" customWidth="1"/>
    <col min="11" max="11" width="6.625" style="7" customWidth="1"/>
    <col min="12" max="12" width="7.625" style="12" customWidth="1"/>
    <col min="13" max="13" width="9" customWidth="1"/>
    <col min="14" max="14" width="6.5" style="12" customWidth="1"/>
    <col min="15" max="15" width="6.75" style="12" customWidth="1"/>
    <col min="16" max="16" width="9.875" style="12" customWidth="1"/>
    <col min="17" max="17" width="8.25" style="90" customWidth="1"/>
    <col min="18" max="18" width="7.375" style="12" customWidth="1"/>
  </cols>
  <sheetData>
    <row r="1" spans="1:18" s="3" customFormat="1" ht="24" customHeight="1">
      <c r="A1" s="309" t="s">
        <v>249</v>
      </c>
      <c r="B1" s="320" t="s">
        <v>250</v>
      </c>
      <c r="C1" s="307" t="s">
        <v>251</v>
      </c>
      <c r="D1" s="312" t="s">
        <v>262</v>
      </c>
      <c r="E1" s="311"/>
      <c r="F1" s="311"/>
      <c r="G1" s="311"/>
      <c r="H1" s="311"/>
      <c r="I1" s="311"/>
      <c r="J1" s="308" t="s">
        <v>240</v>
      </c>
      <c r="K1" s="307"/>
      <c r="L1" s="307"/>
      <c r="M1" s="322"/>
      <c r="N1" s="311" t="s">
        <v>263</v>
      </c>
      <c r="O1" s="311"/>
      <c r="P1" s="311"/>
      <c r="Q1" s="311"/>
      <c r="R1" s="311"/>
    </row>
    <row r="2" spans="1:18" s="4" customFormat="1" ht="27.95" customHeight="1">
      <c r="A2" s="319"/>
      <c r="B2" s="321"/>
      <c r="C2" s="307"/>
      <c r="D2" s="91" t="s">
        <v>276</v>
      </c>
      <c r="E2" s="91" t="s">
        <v>277</v>
      </c>
      <c r="F2" s="91" t="s">
        <v>273</v>
      </c>
      <c r="G2" s="91" t="s">
        <v>269</v>
      </c>
      <c r="H2" s="91" t="s">
        <v>270</v>
      </c>
      <c r="I2" s="91" t="s">
        <v>272</v>
      </c>
      <c r="J2" s="94" t="s">
        <v>266</v>
      </c>
      <c r="K2" s="95" t="s">
        <v>267</v>
      </c>
      <c r="L2" s="95" t="s">
        <v>268</v>
      </c>
      <c r="M2" s="96" t="s">
        <v>270</v>
      </c>
      <c r="N2" s="56" t="s">
        <v>266</v>
      </c>
      <c r="O2" s="56" t="s">
        <v>267</v>
      </c>
      <c r="P2" s="97" t="s">
        <v>268</v>
      </c>
      <c r="Q2" s="16" t="s">
        <v>278</v>
      </c>
      <c r="R2" s="56" t="s">
        <v>279</v>
      </c>
    </row>
    <row r="3" spans="1:18">
      <c r="A3" s="17">
        <v>308</v>
      </c>
      <c r="B3" s="18" t="s">
        <v>284</v>
      </c>
      <c r="C3" s="19" t="s">
        <v>285</v>
      </c>
      <c r="D3" s="64">
        <v>21</v>
      </c>
      <c r="E3" s="64">
        <v>28.7</v>
      </c>
      <c r="F3" s="64">
        <v>2583.37</v>
      </c>
      <c r="G3" s="92">
        <f>E3/D3</f>
        <v>1.36666666666667</v>
      </c>
      <c r="H3" s="64">
        <v>310</v>
      </c>
      <c r="I3" s="64">
        <v>0</v>
      </c>
      <c r="J3" s="28">
        <v>2039.0777777777801</v>
      </c>
      <c r="K3" s="29">
        <v>2447.24444444444</v>
      </c>
      <c r="L3" s="65">
        <v>2296.36</v>
      </c>
      <c r="M3" s="65">
        <v>114.8</v>
      </c>
      <c r="N3" s="64">
        <v>4425</v>
      </c>
      <c r="O3" s="64">
        <v>5163</v>
      </c>
      <c r="P3" s="64">
        <v>466</v>
      </c>
      <c r="Q3" s="98">
        <v>0.10530737626195</v>
      </c>
      <c r="R3" s="64">
        <v>0</v>
      </c>
    </row>
    <row r="4" spans="1:18">
      <c r="A4" s="25">
        <v>311</v>
      </c>
      <c r="B4" s="26" t="s">
        <v>286</v>
      </c>
      <c r="C4" s="27" t="s">
        <v>285</v>
      </c>
      <c r="D4" s="64">
        <v>14</v>
      </c>
      <c r="E4" s="64">
        <v>3</v>
      </c>
      <c r="F4" s="64">
        <v>296</v>
      </c>
      <c r="G4" s="92">
        <f>E4/D4</f>
        <v>0.214285714285714</v>
      </c>
      <c r="H4" s="64">
        <v>14.8</v>
      </c>
      <c r="I4" s="64">
        <v>33</v>
      </c>
      <c r="J4" s="28">
        <v>2916.6555555555601</v>
      </c>
      <c r="K4" s="29">
        <v>3500.48888888889</v>
      </c>
      <c r="L4" s="65">
        <v>1090.21</v>
      </c>
      <c r="M4" s="65">
        <v>54.5</v>
      </c>
      <c r="N4" s="64">
        <v>6330</v>
      </c>
      <c r="O4" s="64">
        <v>7385</v>
      </c>
      <c r="P4" s="64">
        <v>12623.95</v>
      </c>
      <c r="Q4" s="98">
        <v>1.9944207746667399</v>
      </c>
      <c r="R4" s="64">
        <v>3156</v>
      </c>
    </row>
    <row r="5" spans="1:18">
      <c r="A5" s="25">
        <v>339</v>
      </c>
      <c r="B5" s="26" t="s">
        <v>287</v>
      </c>
      <c r="C5" s="27" t="s">
        <v>285</v>
      </c>
      <c r="D5" s="64">
        <v>20</v>
      </c>
      <c r="E5" s="64">
        <v>13.05</v>
      </c>
      <c r="F5" s="64">
        <v>1132.3699999999999</v>
      </c>
      <c r="G5" s="92">
        <f>E5/D5</f>
        <v>0.65249999999999997</v>
      </c>
      <c r="H5" s="64">
        <v>56.6</v>
      </c>
      <c r="I5" s="64">
        <v>20.9</v>
      </c>
      <c r="J5" s="28">
        <v>1780.9666666666701</v>
      </c>
      <c r="K5" s="29">
        <v>2137.4666666666699</v>
      </c>
      <c r="L5" s="65">
        <v>1158.23</v>
      </c>
      <c r="M5" s="65">
        <v>57.9</v>
      </c>
      <c r="N5" s="64">
        <v>3865</v>
      </c>
      <c r="O5" s="64">
        <v>4509</v>
      </c>
      <c r="P5" s="64">
        <v>5711.03</v>
      </c>
      <c r="Q5" s="98">
        <v>1.4776286999816299</v>
      </c>
      <c r="R5" s="64">
        <v>1427.8</v>
      </c>
    </row>
    <row r="6" spans="1:18">
      <c r="A6" s="25">
        <v>349</v>
      </c>
      <c r="B6" s="26" t="s">
        <v>288</v>
      </c>
      <c r="C6" s="27" t="s">
        <v>285</v>
      </c>
      <c r="D6" s="64">
        <v>20</v>
      </c>
      <c r="E6" s="64">
        <v>5.5</v>
      </c>
      <c r="F6" s="64">
        <v>582</v>
      </c>
      <c r="G6" s="92">
        <f>E6/D6</f>
        <v>0.27500000000000002</v>
      </c>
      <c r="H6" s="64">
        <v>29.1</v>
      </c>
      <c r="I6" s="64">
        <v>43.5</v>
      </c>
      <c r="J6" s="28">
        <v>1367.98888888889</v>
      </c>
      <c r="K6" s="29">
        <v>1641.82222222222</v>
      </c>
      <c r="L6" s="65">
        <v>1449.25</v>
      </c>
      <c r="M6" s="65">
        <v>72.5</v>
      </c>
      <c r="N6" s="64">
        <v>2969</v>
      </c>
      <c r="O6" s="64">
        <v>3464</v>
      </c>
      <c r="P6" s="64">
        <v>2284</v>
      </c>
      <c r="Q6" s="98">
        <v>0.76934333724192905</v>
      </c>
      <c r="R6" s="64">
        <v>342.6</v>
      </c>
    </row>
    <row r="7" spans="1:18">
      <c r="A7" s="25">
        <v>391</v>
      </c>
      <c r="B7" s="26" t="s">
        <v>289</v>
      </c>
      <c r="C7" s="27" t="s">
        <v>285</v>
      </c>
      <c r="D7" s="64">
        <v>20</v>
      </c>
      <c r="E7" s="64">
        <v>19.100000000000001</v>
      </c>
      <c r="F7" s="64">
        <v>2050.17</v>
      </c>
      <c r="G7" s="92">
        <f>E7/D7</f>
        <v>0.95499999999999996</v>
      </c>
      <c r="H7" s="64">
        <v>164</v>
      </c>
      <c r="I7" s="64">
        <v>0</v>
      </c>
      <c r="J7" s="28">
        <v>1471.2333333333299</v>
      </c>
      <c r="K7" s="29">
        <v>1765.7333333333299</v>
      </c>
      <c r="L7" s="65">
        <v>1753.85</v>
      </c>
      <c r="M7" s="65">
        <v>87.7</v>
      </c>
      <c r="N7" s="64">
        <v>3193</v>
      </c>
      <c r="O7" s="64">
        <v>3725</v>
      </c>
      <c r="P7" s="64">
        <v>4669.62</v>
      </c>
      <c r="Q7" s="98">
        <v>1.46253629233061</v>
      </c>
      <c r="R7" s="64">
        <v>1167.4000000000001</v>
      </c>
    </row>
    <row r="8" spans="1:18">
      <c r="A8" s="25">
        <v>395</v>
      </c>
      <c r="B8" s="26" t="s">
        <v>290</v>
      </c>
      <c r="C8" s="27" t="s">
        <v>285</v>
      </c>
      <c r="D8" s="64"/>
      <c r="E8" s="64"/>
      <c r="F8" s="64"/>
      <c r="G8" s="92"/>
      <c r="H8" s="64">
        <v>0</v>
      </c>
      <c r="I8" s="64">
        <v>0</v>
      </c>
      <c r="J8" s="28">
        <v>748.52222222222201</v>
      </c>
      <c r="K8" s="29">
        <v>898.35555555555595</v>
      </c>
      <c r="L8" s="65">
        <v>680.85</v>
      </c>
      <c r="M8" s="65">
        <v>34</v>
      </c>
      <c r="N8" s="64">
        <v>1624</v>
      </c>
      <c r="O8" s="64">
        <v>1895</v>
      </c>
      <c r="P8" s="64">
        <v>310.57</v>
      </c>
      <c r="Q8" s="98">
        <v>0.19118837026847901</v>
      </c>
      <c r="R8" s="64">
        <v>0</v>
      </c>
    </row>
    <row r="9" spans="1:18">
      <c r="A9" s="25">
        <v>517</v>
      </c>
      <c r="B9" s="26" t="s">
        <v>291</v>
      </c>
      <c r="C9" s="27" t="s">
        <v>285</v>
      </c>
      <c r="D9" s="64">
        <v>17</v>
      </c>
      <c r="E9" s="64">
        <v>2</v>
      </c>
      <c r="F9" s="64">
        <v>338</v>
      </c>
      <c r="G9" s="92">
        <f t="shared" ref="G9:G19" si="0">E9/D9</f>
        <v>0.11764705882352899</v>
      </c>
      <c r="H9" s="64">
        <v>16.899999999999999</v>
      </c>
      <c r="I9" s="64">
        <v>45</v>
      </c>
      <c r="J9" s="28">
        <v>1548.6666666666699</v>
      </c>
      <c r="K9" s="29">
        <v>1858.6666666666699</v>
      </c>
      <c r="L9" s="65">
        <v>1395.91</v>
      </c>
      <c r="M9" s="65">
        <v>69.8</v>
      </c>
      <c r="N9" s="64">
        <v>3361</v>
      </c>
      <c r="O9" s="64">
        <v>3921</v>
      </c>
      <c r="P9" s="64">
        <v>1681</v>
      </c>
      <c r="Q9" s="98">
        <v>0.50016860730367196</v>
      </c>
      <c r="R9" s="64">
        <v>252.2</v>
      </c>
    </row>
    <row r="10" spans="1:18">
      <c r="A10" s="25">
        <v>518</v>
      </c>
      <c r="B10" s="26" t="s">
        <v>292</v>
      </c>
      <c r="C10" s="27" t="s">
        <v>285</v>
      </c>
      <c r="D10" s="64"/>
      <c r="E10" s="64"/>
      <c r="F10" s="64"/>
      <c r="G10" s="92"/>
      <c r="H10" s="64">
        <v>0</v>
      </c>
      <c r="I10" s="64">
        <v>0</v>
      </c>
      <c r="J10" s="28">
        <v>774.33333333333303</v>
      </c>
      <c r="K10" s="29">
        <v>929.33333333333303</v>
      </c>
      <c r="L10" s="65">
        <v>259.79000000000002</v>
      </c>
      <c r="M10" s="65">
        <v>13</v>
      </c>
      <c r="N10" s="64">
        <v>1680</v>
      </c>
      <c r="O10" s="64">
        <v>1961</v>
      </c>
      <c r="P10" s="64">
        <v>451</v>
      </c>
      <c r="Q10" s="98">
        <v>0.26838315513855598</v>
      </c>
      <c r="R10" s="64">
        <v>0</v>
      </c>
    </row>
    <row r="11" spans="1:18">
      <c r="A11" s="25">
        <v>581</v>
      </c>
      <c r="B11" s="26" t="s">
        <v>293</v>
      </c>
      <c r="C11" s="27" t="s">
        <v>285</v>
      </c>
      <c r="D11" s="64">
        <v>19</v>
      </c>
      <c r="E11" s="64">
        <v>11.25</v>
      </c>
      <c r="F11" s="64">
        <v>904.79</v>
      </c>
      <c r="G11" s="92">
        <f t="shared" si="0"/>
        <v>0.59210526315789502</v>
      </c>
      <c r="H11" s="64">
        <v>45.2</v>
      </c>
      <c r="I11" s="64">
        <v>23.3</v>
      </c>
      <c r="J11" s="28">
        <v>1290.55555555556</v>
      </c>
      <c r="K11" s="29">
        <v>1548.8888888888901</v>
      </c>
      <c r="L11" s="65">
        <v>1326.09</v>
      </c>
      <c r="M11" s="65">
        <v>66.3</v>
      </c>
      <c r="N11" s="64">
        <v>2801</v>
      </c>
      <c r="O11" s="64">
        <v>3268</v>
      </c>
      <c r="P11" s="64">
        <v>2812</v>
      </c>
      <c r="Q11" s="98">
        <v>1.0040267391347499</v>
      </c>
      <c r="R11" s="64">
        <v>421.8</v>
      </c>
    </row>
    <row r="12" spans="1:18">
      <c r="A12" s="25">
        <v>585</v>
      </c>
      <c r="B12" s="26" t="s">
        <v>294</v>
      </c>
      <c r="C12" s="27" t="s">
        <v>285</v>
      </c>
      <c r="D12" s="64">
        <v>29</v>
      </c>
      <c r="E12" s="64">
        <v>20.43</v>
      </c>
      <c r="F12" s="64">
        <v>2080.89</v>
      </c>
      <c r="G12" s="92">
        <f t="shared" si="0"/>
        <v>0.70448275862068999</v>
      </c>
      <c r="H12" s="64">
        <v>104</v>
      </c>
      <c r="I12" s="64">
        <v>0</v>
      </c>
      <c r="J12" s="28">
        <v>2219.75555555556</v>
      </c>
      <c r="K12" s="29">
        <v>2664.0888888888899</v>
      </c>
      <c r="L12" s="65">
        <v>1524.97</v>
      </c>
      <c r="M12" s="65">
        <v>76.2</v>
      </c>
      <c r="N12" s="64">
        <v>4817</v>
      </c>
      <c r="O12" s="64">
        <v>5620</v>
      </c>
      <c r="P12" s="64">
        <v>5443.35</v>
      </c>
      <c r="Q12" s="98">
        <v>1.1299722432244499</v>
      </c>
      <c r="R12" s="64">
        <v>816.5</v>
      </c>
    </row>
    <row r="13" spans="1:18">
      <c r="A13" s="25">
        <v>597</v>
      </c>
      <c r="B13" s="26" t="s">
        <v>295</v>
      </c>
      <c r="C13" s="27" t="s">
        <v>285</v>
      </c>
      <c r="D13" s="64">
        <v>5</v>
      </c>
      <c r="E13" s="64">
        <v>2</v>
      </c>
      <c r="F13" s="64">
        <v>163</v>
      </c>
      <c r="G13" s="92">
        <f t="shared" si="0"/>
        <v>0.4</v>
      </c>
      <c r="H13" s="64">
        <v>8.1999999999999993</v>
      </c>
      <c r="I13" s="64">
        <v>9</v>
      </c>
      <c r="J13" s="28">
        <v>490.41111111111098</v>
      </c>
      <c r="K13" s="29">
        <v>588.57777777777801</v>
      </c>
      <c r="L13" s="65">
        <v>259.06</v>
      </c>
      <c r="M13" s="65">
        <v>13</v>
      </c>
      <c r="N13" s="64">
        <v>1064</v>
      </c>
      <c r="O13" s="64">
        <v>1242</v>
      </c>
      <c r="P13" s="64">
        <v>335</v>
      </c>
      <c r="Q13" s="98">
        <v>0.31476843378953001</v>
      </c>
      <c r="R13" s="64">
        <v>0</v>
      </c>
    </row>
    <row r="14" spans="1:18">
      <c r="A14" s="25">
        <v>709</v>
      </c>
      <c r="B14" s="26" t="s">
        <v>296</v>
      </c>
      <c r="C14" s="27" t="s">
        <v>285</v>
      </c>
      <c r="D14" s="64">
        <v>12</v>
      </c>
      <c r="E14" s="64">
        <v>7</v>
      </c>
      <c r="F14" s="64">
        <v>636.54</v>
      </c>
      <c r="G14" s="92">
        <f t="shared" si="0"/>
        <v>0.58333333333333304</v>
      </c>
      <c r="H14" s="64">
        <v>31.8</v>
      </c>
      <c r="I14" s="64">
        <v>15</v>
      </c>
      <c r="J14" s="28">
        <v>1006.63333333333</v>
      </c>
      <c r="K14" s="29">
        <v>1208.13333333333</v>
      </c>
      <c r="L14" s="65">
        <v>819.98</v>
      </c>
      <c r="M14" s="65">
        <v>41</v>
      </c>
      <c r="N14" s="64">
        <v>2185</v>
      </c>
      <c r="O14" s="64">
        <v>2549</v>
      </c>
      <c r="P14" s="64">
        <v>214.32</v>
      </c>
      <c r="Q14" s="98">
        <v>9.8106562867636402E-2</v>
      </c>
      <c r="R14" s="64">
        <v>0</v>
      </c>
    </row>
    <row r="15" spans="1:18">
      <c r="A15" s="25">
        <v>726</v>
      </c>
      <c r="B15" s="26" t="s">
        <v>297</v>
      </c>
      <c r="C15" s="27" t="s">
        <v>285</v>
      </c>
      <c r="D15" s="64">
        <v>21</v>
      </c>
      <c r="E15" s="64">
        <v>9</v>
      </c>
      <c r="F15" s="64">
        <v>749.5</v>
      </c>
      <c r="G15" s="92">
        <f t="shared" si="0"/>
        <v>0.42857142857142899</v>
      </c>
      <c r="H15" s="64">
        <v>37.5</v>
      </c>
      <c r="I15" s="64">
        <v>36</v>
      </c>
      <c r="J15" s="28">
        <v>1755.1555555555601</v>
      </c>
      <c r="K15" s="29">
        <v>2106.48888888889</v>
      </c>
      <c r="L15" s="65">
        <v>1395.26</v>
      </c>
      <c r="M15" s="65">
        <v>69.8</v>
      </c>
      <c r="N15" s="64">
        <v>3809</v>
      </c>
      <c r="O15" s="64">
        <v>4444</v>
      </c>
      <c r="P15" s="64">
        <v>5575.08</v>
      </c>
      <c r="Q15" s="98">
        <v>1.4636665845994401</v>
      </c>
      <c r="R15" s="64">
        <v>1393.8</v>
      </c>
    </row>
    <row r="16" spans="1:18">
      <c r="A16" s="25">
        <v>727</v>
      </c>
      <c r="B16" s="26" t="s">
        <v>298</v>
      </c>
      <c r="C16" s="27" t="s">
        <v>285</v>
      </c>
      <c r="D16" s="64">
        <v>8</v>
      </c>
      <c r="E16" s="64">
        <v>3</v>
      </c>
      <c r="F16" s="64">
        <v>230.5</v>
      </c>
      <c r="G16" s="92">
        <f t="shared" si="0"/>
        <v>0.375</v>
      </c>
      <c r="H16" s="64">
        <v>11.5</v>
      </c>
      <c r="I16" s="64">
        <v>15</v>
      </c>
      <c r="J16" s="28">
        <v>722.71111111111099</v>
      </c>
      <c r="K16" s="29">
        <v>867.37777777777796</v>
      </c>
      <c r="L16" s="65">
        <v>731.75</v>
      </c>
      <c r="M16" s="65">
        <v>36.6</v>
      </c>
      <c r="N16" s="64">
        <v>1568</v>
      </c>
      <c r="O16" s="64">
        <v>1830</v>
      </c>
      <c r="P16" s="64">
        <v>875.18</v>
      </c>
      <c r="Q16" s="98">
        <v>0.558006579935447</v>
      </c>
      <c r="R16" s="64">
        <v>131.30000000000001</v>
      </c>
    </row>
    <row r="17" spans="1:18">
      <c r="A17" s="25">
        <v>730</v>
      </c>
      <c r="B17" s="26" t="s">
        <v>299</v>
      </c>
      <c r="C17" s="27" t="s">
        <v>285</v>
      </c>
      <c r="D17" s="64">
        <v>15</v>
      </c>
      <c r="E17" s="64">
        <v>28.5</v>
      </c>
      <c r="F17" s="64">
        <v>2698.05</v>
      </c>
      <c r="G17" s="92">
        <f t="shared" si="0"/>
        <v>1.9</v>
      </c>
      <c r="H17" s="64">
        <v>323.8</v>
      </c>
      <c r="I17" s="64">
        <v>0</v>
      </c>
      <c r="J17" s="28">
        <v>1626.1</v>
      </c>
      <c r="K17" s="29">
        <v>1951.6</v>
      </c>
      <c r="L17" s="65">
        <v>1284.6500000000001</v>
      </c>
      <c r="M17" s="65">
        <v>64.2</v>
      </c>
      <c r="N17" s="64">
        <v>3529</v>
      </c>
      <c r="O17" s="64">
        <v>4117</v>
      </c>
      <c r="P17" s="64">
        <v>2817</v>
      </c>
      <c r="Q17" s="98">
        <v>0.79826348645899203</v>
      </c>
      <c r="R17" s="64">
        <v>422.6</v>
      </c>
    </row>
    <row r="18" spans="1:18">
      <c r="A18" s="25">
        <v>731</v>
      </c>
      <c r="B18" s="26" t="s">
        <v>300</v>
      </c>
      <c r="C18" s="27" t="s">
        <v>285</v>
      </c>
      <c r="D18" s="64">
        <v>10</v>
      </c>
      <c r="E18" s="64">
        <v>2</v>
      </c>
      <c r="F18" s="64">
        <v>286</v>
      </c>
      <c r="G18" s="92">
        <f t="shared" si="0"/>
        <v>0.2</v>
      </c>
      <c r="H18" s="64">
        <v>14.3</v>
      </c>
      <c r="I18" s="64">
        <v>24</v>
      </c>
      <c r="J18" s="28">
        <v>800.14444444444405</v>
      </c>
      <c r="K18" s="29">
        <v>960.31111111111102</v>
      </c>
      <c r="L18" s="65">
        <v>432.84</v>
      </c>
      <c r="M18" s="65">
        <v>21.6</v>
      </c>
      <c r="N18" s="64">
        <v>1736</v>
      </c>
      <c r="O18" s="64">
        <v>2026</v>
      </c>
      <c r="P18" s="64">
        <v>361</v>
      </c>
      <c r="Q18" s="98">
        <v>0.20789568486879001</v>
      </c>
      <c r="R18" s="64">
        <v>0</v>
      </c>
    </row>
    <row r="19" spans="1:18">
      <c r="A19" s="25">
        <v>741</v>
      </c>
      <c r="B19" s="26" t="s">
        <v>301</v>
      </c>
      <c r="C19" s="27" t="s">
        <v>285</v>
      </c>
      <c r="D19" s="64">
        <v>6</v>
      </c>
      <c r="E19" s="64">
        <v>4</v>
      </c>
      <c r="F19" s="64">
        <v>289.76</v>
      </c>
      <c r="G19" s="92">
        <f t="shared" si="0"/>
        <v>0.66666666666666696</v>
      </c>
      <c r="H19" s="64">
        <v>14.5</v>
      </c>
      <c r="I19" s="64">
        <v>0</v>
      </c>
      <c r="J19" s="28">
        <v>671.08888888888896</v>
      </c>
      <c r="K19" s="29">
        <v>805.42222222222199</v>
      </c>
      <c r="L19" s="65">
        <v>567.36</v>
      </c>
      <c r="M19" s="65">
        <v>28.4</v>
      </c>
      <c r="N19" s="64">
        <v>1456</v>
      </c>
      <c r="O19" s="64">
        <v>1699</v>
      </c>
      <c r="P19" s="64">
        <v>315</v>
      </c>
      <c r="Q19" s="98">
        <v>0.21629036466479201</v>
      </c>
      <c r="R19" s="64">
        <v>0</v>
      </c>
    </row>
    <row r="20" spans="1:18">
      <c r="A20" s="33">
        <v>742</v>
      </c>
      <c r="B20" s="27" t="s">
        <v>302</v>
      </c>
      <c r="C20" s="27" t="s">
        <v>285</v>
      </c>
      <c r="D20" s="64"/>
      <c r="E20" s="64"/>
      <c r="F20" s="64"/>
      <c r="G20" s="92"/>
      <c r="H20" s="64">
        <v>0</v>
      </c>
      <c r="I20" s="64">
        <v>0</v>
      </c>
      <c r="J20" s="28"/>
      <c r="K20" s="29"/>
      <c r="L20" s="65"/>
      <c r="M20" s="65"/>
      <c r="N20" s="64">
        <v>0</v>
      </c>
      <c r="O20" s="64">
        <v>0</v>
      </c>
      <c r="P20" s="64">
        <v>45</v>
      </c>
      <c r="Q20" s="98"/>
      <c r="R20" s="64">
        <v>6.8</v>
      </c>
    </row>
    <row r="21" spans="1:18" s="5" customFormat="1">
      <c r="A21" s="34" t="s">
        <v>303</v>
      </c>
      <c r="B21" s="35"/>
      <c r="C21" s="36" t="s">
        <v>285</v>
      </c>
      <c r="D21" s="67">
        <f>SUM(D3:D20)</f>
        <v>237</v>
      </c>
      <c r="E21" s="67">
        <f>SUM(E3:E20)</f>
        <v>158.53</v>
      </c>
      <c r="F21" s="67">
        <f>SUM(F3:F20)</f>
        <v>15020.94</v>
      </c>
      <c r="G21" s="93">
        <f t="shared" ref="G21:G47" si="1">E21/D21</f>
        <v>0.66890295358649798</v>
      </c>
      <c r="H21" s="67">
        <f t="shared" ref="H21:R21" si="2">SUM(H3:H20)</f>
        <v>1182.2</v>
      </c>
      <c r="I21" s="67">
        <f t="shared" si="2"/>
        <v>264.7</v>
      </c>
      <c r="J21" s="37">
        <f t="shared" si="2"/>
        <v>23230</v>
      </c>
      <c r="K21" s="37">
        <f t="shared" si="2"/>
        <v>27880</v>
      </c>
      <c r="L21" s="37">
        <f t="shared" si="2"/>
        <v>18426.41</v>
      </c>
      <c r="M21" s="37">
        <f t="shared" si="2"/>
        <v>921.3</v>
      </c>
      <c r="N21" s="67">
        <f t="shared" si="2"/>
        <v>50412</v>
      </c>
      <c r="O21" s="67">
        <f t="shared" si="2"/>
        <v>58818</v>
      </c>
      <c r="P21" s="67">
        <f t="shared" si="2"/>
        <v>46990.1</v>
      </c>
      <c r="Q21" s="67">
        <f t="shared" si="2"/>
        <v>12.5599732927374</v>
      </c>
      <c r="R21" s="67">
        <f t="shared" si="2"/>
        <v>9538.7999999999993</v>
      </c>
    </row>
    <row r="22" spans="1:18">
      <c r="A22" s="40">
        <v>329</v>
      </c>
      <c r="B22" s="26" t="s">
        <v>304</v>
      </c>
      <c r="C22" s="26" t="s">
        <v>305</v>
      </c>
      <c r="D22" s="64">
        <v>11</v>
      </c>
      <c r="E22" s="64">
        <v>14</v>
      </c>
      <c r="F22" s="64">
        <v>1384.74</v>
      </c>
      <c r="G22" s="92">
        <f t="shared" si="1"/>
        <v>1.27272727272727</v>
      </c>
      <c r="H22" s="64">
        <v>166.2</v>
      </c>
      <c r="I22" s="64">
        <v>0</v>
      </c>
      <c r="J22" s="40">
        <v>1880</v>
      </c>
      <c r="K22" s="76">
        <v>2265</v>
      </c>
      <c r="L22" s="65">
        <v>1520.35</v>
      </c>
      <c r="M22" s="65">
        <v>76</v>
      </c>
      <c r="N22" s="64">
        <v>2600</v>
      </c>
      <c r="O22" s="64">
        <v>3946</v>
      </c>
      <c r="P22" s="64">
        <v>3427</v>
      </c>
      <c r="Q22" s="98">
        <v>1.31807692307692</v>
      </c>
      <c r="R22" s="64">
        <v>514.1</v>
      </c>
    </row>
    <row r="23" spans="1:18">
      <c r="A23" s="40">
        <v>337</v>
      </c>
      <c r="B23" s="26" t="s">
        <v>306</v>
      </c>
      <c r="C23" s="26" t="s">
        <v>305</v>
      </c>
      <c r="D23" s="64">
        <v>45</v>
      </c>
      <c r="E23" s="64">
        <v>19</v>
      </c>
      <c r="F23" s="64">
        <v>1730.74</v>
      </c>
      <c r="G23" s="92">
        <f t="shared" si="1"/>
        <v>0.422222222222222</v>
      </c>
      <c r="H23" s="64">
        <v>86.5</v>
      </c>
      <c r="I23" s="64">
        <v>78</v>
      </c>
      <c r="J23" s="40">
        <v>3835</v>
      </c>
      <c r="K23" s="76">
        <v>4225</v>
      </c>
      <c r="L23" s="65">
        <v>2784.4</v>
      </c>
      <c r="M23" s="65">
        <v>139.19999999999999</v>
      </c>
      <c r="N23" s="64">
        <v>9500</v>
      </c>
      <c r="O23" s="64">
        <v>10770</v>
      </c>
      <c r="P23" s="64">
        <v>20312.150000000001</v>
      </c>
      <c r="Q23" s="98">
        <v>2.1381210526315799</v>
      </c>
      <c r="R23" s="64">
        <v>5078</v>
      </c>
    </row>
    <row r="24" spans="1:18">
      <c r="A24" s="40">
        <v>343</v>
      </c>
      <c r="B24" s="26" t="s">
        <v>307</v>
      </c>
      <c r="C24" s="26" t="s">
        <v>305</v>
      </c>
      <c r="D24" s="64">
        <v>35</v>
      </c>
      <c r="E24" s="64">
        <v>45.3</v>
      </c>
      <c r="F24" s="64">
        <v>4766.3</v>
      </c>
      <c r="G24" s="92">
        <f t="shared" si="1"/>
        <v>1.29428571428571</v>
      </c>
      <c r="H24" s="64">
        <v>572</v>
      </c>
      <c r="I24" s="64">
        <v>0</v>
      </c>
      <c r="J24" s="40">
        <v>4825</v>
      </c>
      <c r="K24" s="76">
        <v>5210</v>
      </c>
      <c r="L24" s="65">
        <v>9374.11</v>
      </c>
      <c r="M24" s="65">
        <v>749.9</v>
      </c>
      <c r="N24" s="64">
        <v>9500</v>
      </c>
      <c r="O24" s="64">
        <v>10770</v>
      </c>
      <c r="P24" s="64">
        <v>10931.23</v>
      </c>
      <c r="Q24" s="98">
        <v>1.15065578947368</v>
      </c>
      <c r="R24" s="64">
        <v>2732.8</v>
      </c>
    </row>
    <row r="25" spans="1:18">
      <c r="A25" s="40">
        <v>357</v>
      </c>
      <c r="B25" s="26" t="s">
        <v>308</v>
      </c>
      <c r="C25" s="26" t="s">
        <v>305</v>
      </c>
      <c r="D25" s="64">
        <v>14</v>
      </c>
      <c r="E25" s="64">
        <v>1.25</v>
      </c>
      <c r="F25" s="64">
        <v>80.099999999999994</v>
      </c>
      <c r="G25" s="92">
        <f t="shared" si="1"/>
        <v>8.9285714285714302E-2</v>
      </c>
      <c r="H25" s="64">
        <v>4</v>
      </c>
      <c r="I25" s="64">
        <v>38.299999999999997</v>
      </c>
      <c r="J25" s="40">
        <v>1320</v>
      </c>
      <c r="K25" s="76">
        <v>1705</v>
      </c>
      <c r="L25" s="65">
        <v>801.28</v>
      </c>
      <c r="M25" s="65">
        <v>40.1</v>
      </c>
      <c r="N25" s="64">
        <v>2100</v>
      </c>
      <c r="O25" s="64">
        <v>2600</v>
      </c>
      <c r="P25" s="64">
        <v>1168</v>
      </c>
      <c r="Q25" s="98">
        <v>0.55619047619047601</v>
      </c>
      <c r="R25" s="64">
        <v>175.2</v>
      </c>
    </row>
    <row r="26" spans="1:18">
      <c r="A26" s="40">
        <v>359</v>
      </c>
      <c r="B26" s="26" t="s">
        <v>309</v>
      </c>
      <c r="C26" s="26" t="s">
        <v>305</v>
      </c>
      <c r="D26" s="64">
        <v>20</v>
      </c>
      <c r="E26" s="64">
        <v>12.85</v>
      </c>
      <c r="F26" s="64">
        <v>975.03</v>
      </c>
      <c r="G26" s="92">
        <f t="shared" si="1"/>
        <v>0.64249999999999996</v>
      </c>
      <c r="H26" s="64">
        <v>48.8</v>
      </c>
      <c r="I26" s="64">
        <v>21.5</v>
      </c>
      <c r="J26" s="40">
        <v>1320</v>
      </c>
      <c r="K26" s="76">
        <v>1705</v>
      </c>
      <c r="L26" s="65">
        <v>1266.8399999999999</v>
      </c>
      <c r="M26" s="65">
        <v>63.3</v>
      </c>
      <c r="N26" s="64">
        <v>2600</v>
      </c>
      <c r="O26" s="64">
        <v>3000</v>
      </c>
      <c r="P26" s="64">
        <v>2049</v>
      </c>
      <c r="Q26" s="98">
        <v>0.78807692307692301</v>
      </c>
      <c r="R26" s="64">
        <v>307.39999999999998</v>
      </c>
    </row>
    <row r="27" spans="1:18">
      <c r="A27" s="43">
        <v>361</v>
      </c>
      <c r="B27" s="44" t="s">
        <v>310</v>
      </c>
      <c r="C27" s="44" t="s">
        <v>305</v>
      </c>
      <c r="D27" s="64">
        <v>7</v>
      </c>
      <c r="E27" s="64">
        <v>1</v>
      </c>
      <c r="F27" s="64">
        <v>118</v>
      </c>
      <c r="G27" s="92">
        <f t="shared" si="1"/>
        <v>0.14285714285714299</v>
      </c>
      <c r="H27" s="64">
        <v>5.9</v>
      </c>
      <c r="I27" s="64">
        <v>18</v>
      </c>
      <c r="J27" s="40">
        <v>820</v>
      </c>
      <c r="K27" s="76">
        <v>1205</v>
      </c>
      <c r="L27" s="65">
        <v>785.45</v>
      </c>
      <c r="M27" s="65">
        <v>39.299999999999997</v>
      </c>
      <c r="N27" s="64">
        <v>1400</v>
      </c>
      <c r="O27" s="64">
        <v>1600</v>
      </c>
      <c r="P27" s="64">
        <v>503.75</v>
      </c>
      <c r="Q27" s="98">
        <v>0.35982142857142901</v>
      </c>
      <c r="R27" s="64">
        <v>0</v>
      </c>
    </row>
    <row r="28" spans="1:18">
      <c r="A28" s="40">
        <v>365</v>
      </c>
      <c r="B28" s="26" t="s">
        <v>311</v>
      </c>
      <c r="C28" s="26" t="s">
        <v>305</v>
      </c>
      <c r="D28" s="64">
        <v>27</v>
      </c>
      <c r="E28" s="64">
        <v>51</v>
      </c>
      <c r="F28" s="64">
        <v>4932</v>
      </c>
      <c r="G28" s="92">
        <f t="shared" si="1"/>
        <v>1.8888888888888899</v>
      </c>
      <c r="H28" s="64">
        <v>591.79999999999995</v>
      </c>
      <c r="I28" s="64">
        <v>0</v>
      </c>
      <c r="J28" s="40">
        <v>3620</v>
      </c>
      <c r="K28" s="76">
        <v>4005</v>
      </c>
      <c r="L28" s="65">
        <v>2063.63</v>
      </c>
      <c r="M28" s="65">
        <v>103.2</v>
      </c>
      <c r="N28" s="64">
        <v>9500</v>
      </c>
      <c r="O28" s="64">
        <v>10770</v>
      </c>
      <c r="P28" s="64">
        <v>15488.15</v>
      </c>
      <c r="Q28" s="98">
        <v>1.63033157894737</v>
      </c>
      <c r="R28" s="64">
        <v>3872</v>
      </c>
    </row>
    <row r="29" spans="1:18">
      <c r="A29" s="40">
        <v>379</v>
      </c>
      <c r="B29" s="26" t="s">
        <v>312</v>
      </c>
      <c r="C29" s="26" t="s">
        <v>305</v>
      </c>
      <c r="D29" s="64">
        <v>14</v>
      </c>
      <c r="E29" s="64">
        <v>5.55</v>
      </c>
      <c r="F29" s="64">
        <v>528.54999999999995</v>
      </c>
      <c r="G29" s="92">
        <f t="shared" si="1"/>
        <v>0.39642857142857102</v>
      </c>
      <c r="H29" s="64">
        <v>26.4</v>
      </c>
      <c r="I29" s="64">
        <v>25.4</v>
      </c>
      <c r="J29" s="40">
        <v>1120</v>
      </c>
      <c r="K29" s="76">
        <v>1505</v>
      </c>
      <c r="L29" s="65">
        <v>1229.74</v>
      </c>
      <c r="M29" s="65">
        <v>61.5</v>
      </c>
      <c r="N29" s="64">
        <v>1600</v>
      </c>
      <c r="O29" s="64">
        <v>2000</v>
      </c>
      <c r="P29" s="64">
        <v>2652</v>
      </c>
      <c r="Q29" s="98">
        <v>1.6575</v>
      </c>
      <c r="R29" s="64">
        <v>663</v>
      </c>
    </row>
    <row r="30" spans="1:18">
      <c r="A30" s="40">
        <v>513</v>
      </c>
      <c r="B30" s="26" t="s">
        <v>313</v>
      </c>
      <c r="C30" s="26" t="s">
        <v>305</v>
      </c>
      <c r="D30" s="64">
        <v>13</v>
      </c>
      <c r="E30" s="64">
        <v>13.7</v>
      </c>
      <c r="F30" s="64">
        <v>1575.1</v>
      </c>
      <c r="G30" s="92">
        <f t="shared" si="1"/>
        <v>1.0538461538461501</v>
      </c>
      <c r="H30" s="64">
        <v>157.5</v>
      </c>
      <c r="I30" s="64">
        <v>0</v>
      </c>
      <c r="J30" s="40">
        <v>1220</v>
      </c>
      <c r="K30" s="76">
        <v>1605</v>
      </c>
      <c r="L30" s="65">
        <v>826.36</v>
      </c>
      <c r="M30" s="65">
        <v>41.3</v>
      </c>
      <c r="N30" s="64">
        <v>2134</v>
      </c>
      <c r="O30" s="64">
        <v>2500</v>
      </c>
      <c r="P30" s="64">
        <v>631</v>
      </c>
      <c r="Q30" s="98">
        <v>0.29568884723523903</v>
      </c>
      <c r="R30" s="64">
        <v>0</v>
      </c>
    </row>
    <row r="31" spans="1:18">
      <c r="A31" s="40">
        <v>516</v>
      </c>
      <c r="B31" s="26" t="s">
        <v>314</v>
      </c>
      <c r="C31" s="26" t="s">
        <v>305</v>
      </c>
      <c r="D31" s="64">
        <v>7</v>
      </c>
      <c r="E31" s="64">
        <v>2</v>
      </c>
      <c r="F31" s="64">
        <v>140.80000000000001</v>
      </c>
      <c r="G31" s="92">
        <f t="shared" si="1"/>
        <v>0.28571428571428598</v>
      </c>
      <c r="H31" s="64">
        <v>7</v>
      </c>
      <c r="I31" s="64">
        <v>15</v>
      </c>
      <c r="J31" s="40">
        <v>1020</v>
      </c>
      <c r="K31" s="76">
        <v>1405</v>
      </c>
      <c r="L31" s="65">
        <v>158.5</v>
      </c>
      <c r="M31" s="65">
        <v>7.9</v>
      </c>
      <c r="N31" s="64">
        <v>1600</v>
      </c>
      <c r="O31" s="64">
        <v>2000</v>
      </c>
      <c r="P31" s="64">
        <v>339.6</v>
      </c>
      <c r="Q31" s="98">
        <v>0.21224999999999999</v>
      </c>
      <c r="R31" s="64">
        <v>0</v>
      </c>
    </row>
    <row r="32" spans="1:18">
      <c r="A32" s="40">
        <v>570</v>
      </c>
      <c r="B32" s="26" t="s">
        <v>315</v>
      </c>
      <c r="C32" s="26" t="s">
        <v>305</v>
      </c>
      <c r="D32" s="64">
        <v>15</v>
      </c>
      <c r="E32" s="64">
        <v>9</v>
      </c>
      <c r="F32" s="64">
        <v>805.34</v>
      </c>
      <c r="G32" s="92">
        <f t="shared" si="1"/>
        <v>0.6</v>
      </c>
      <c r="H32" s="64">
        <v>40.299999999999997</v>
      </c>
      <c r="I32" s="64">
        <v>18</v>
      </c>
      <c r="J32" s="40">
        <v>1320</v>
      </c>
      <c r="K32" s="76">
        <v>1705</v>
      </c>
      <c r="L32" s="65">
        <v>974.77</v>
      </c>
      <c r="M32" s="65">
        <v>48.7</v>
      </c>
      <c r="N32" s="64">
        <v>2600</v>
      </c>
      <c r="O32" s="64">
        <v>3000</v>
      </c>
      <c r="P32" s="64">
        <v>1594</v>
      </c>
      <c r="Q32" s="98">
        <v>0.61307692307692296</v>
      </c>
      <c r="R32" s="64">
        <v>239.1</v>
      </c>
    </row>
    <row r="33" spans="1:18">
      <c r="A33" s="40">
        <v>577</v>
      </c>
      <c r="B33" s="26" t="s">
        <v>316</v>
      </c>
      <c r="C33" s="26" t="s">
        <v>305</v>
      </c>
      <c r="D33" s="64">
        <v>10</v>
      </c>
      <c r="E33" s="64">
        <v>5</v>
      </c>
      <c r="F33" s="64">
        <v>463.1</v>
      </c>
      <c r="G33" s="92">
        <f t="shared" si="1"/>
        <v>0.5</v>
      </c>
      <c r="H33" s="64">
        <v>23.2</v>
      </c>
      <c r="I33" s="64">
        <v>15</v>
      </c>
      <c r="J33" s="40">
        <v>820</v>
      </c>
      <c r="K33" s="76">
        <v>1205</v>
      </c>
      <c r="L33" s="65">
        <v>767.89</v>
      </c>
      <c r="M33" s="65">
        <v>38.4</v>
      </c>
      <c r="N33" s="64">
        <v>1400</v>
      </c>
      <c r="O33" s="64">
        <v>1500</v>
      </c>
      <c r="P33" s="64">
        <v>135</v>
      </c>
      <c r="Q33" s="98">
        <v>9.6428571428571405E-2</v>
      </c>
      <c r="R33" s="64">
        <v>0</v>
      </c>
    </row>
    <row r="34" spans="1:18">
      <c r="A34" s="40">
        <v>582</v>
      </c>
      <c r="B34" s="26" t="s">
        <v>317</v>
      </c>
      <c r="C34" s="26" t="s">
        <v>305</v>
      </c>
      <c r="D34" s="64">
        <v>27</v>
      </c>
      <c r="E34" s="64">
        <v>22.35</v>
      </c>
      <c r="F34" s="64">
        <v>2218.1999999999998</v>
      </c>
      <c r="G34" s="92">
        <f t="shared" si="1"/>
        <v>0.82777777777777795</v>
      </c>
      <c r="H34" s="64">
        <v>177.5</v>
      </c>
      <c r="I34" s="64">
        <v>0</v>
      </c>
      <c r="J34" s="40">
        <v>3620</v>
      </c>
      <c r="K34" s="76">
        <v>4005</v>
      </c>
      <c r="L34" s="65">
        <v>1820.45</v>
      </c>
      <c r="M34" s="65">
        <v>91</v>
      </c>
      <c r="N34" s="64">
        <v>8500</v>
      </c>
      <c r="O34" s="64">
        <v>10000</v>
      </c>
      <c r="P34" s="64">
        <v>10514.39</v>
      </c>
      <c r="Q34" s="98">
        <v>1.2369870588235301</v>
      </c>
      <c r="R34" s="64">
        <v>2628.6</v>
      </c>
    </row>
    <row r="35" spans="1:18">
      <c r="A35" s="40">
        <v>714</v>
      </c>
      <c r="B35" s="26" t="s">
        <v>318</v>
      </c>
      <c r="C35" s="26" t="s">
        <v>305</v>
      </c>
      <c r="D35" s="64">
        <v>8</v>
      </c>
      <c r="E35" s="64">
        <v>4</v>
      </c>
      <c r="F35" s="64">
        <v>463</v>
      </c>
      <c r="G35" s="92">
        <f t="shared" si="1"/>
        <v>0.5</v>
      </c>
      <c r="H35" s="64">
        <v>23.2</v>
      </c>
      <c r="I35" s="64">
        <v>12</v>
      </c>
      <c r="J35" s="40">
        <v>820</v>
      </c>
      <c r="K35" s="76">
        <v>1205</v>
      </c>
      <c r="L35" s="65">
        <v>1189.8800000000001</v>
      </c>
      <c r="M35" s="65">
        <v>59.5</v>
      </c>
      <c r="N35" s="64">
        <v>1400</v>
      </c>
      <c r="O35" s="64">
        <v>1500</v>
      </c>
      <c r="P35" s="64">
        <v>1008</v>
      </c>
      <c r="Q35" s="98">
        <v>0.72</v>
      </c>
      <c r="R35" s="64">
        <v>151.19999999999999</v>
      </c>
    </row>
    <row r="36" spans="1:18">
      <c r="A36" s="40">
        <v>734</v>
      </c>
      <c r="B36" s="26" t="s">
        <v>319</v>
      </c>
      <c r="C36" s="26" t="s">
        <v>305</v>
      </c>
      <c r="D36" s="64">
        <v>16</v>
      </c>
      <c r="E36" s="64">
        <v>3</v>
      </c>
      <c r="F36" s="64">
        <v>264</v>
      </c>
      <c r="G36" s="92">
        <f t="shared" si="1"/>
        <v>0.1875</v>
      </c>
      <c r="H36" s="64">
        <v>13.2</v>
      </c>
      <c r="I36" s="64">
        <v>39</v>
      </c>
      <c r="J36" s="40">
        <v>1320</v>
      </c>
      <c r="K36" s="76">
        <v>1705</v>
      </c>
      <c r="L36" s="65">
        <v>455.08</v>
      </c>
      <c r="M36" s="65">
        <v>22.8</v>
      </c>
      <c r="N36" s="64">
        <v>2500</v>
      </c>
      <c r="O36" s="64">
        <v>2800</v>
      </c>
      <c r="P36" s="64">
        <v>1854</v>
      </c>
      <c r="Q36" s="98">
        <v>0.74160000000000004</v>
      </c>
      <c r="R36" s="64">
        <v>278.10000000000002</v>
      </c>
    </row>
    <row r="37" spans="1:18" s="5" customFormat="1">
      <c r="A37" s="34" t="s">
        <v>303</v>
      </c>
      <c r="B37" s="35"/>
      <c r="C37" s="35" t="s">
        <v>305</v>
      </c>
      <c r="D37" s="45">
        <f>SUM(D22:D36)</f>
        <v>269</v>
      </c>
      <c r="E37" s="45">
        <f>SUM(E22:E36)</f>
        <v>209</v>
      </c>
      <c r="F37" s="45">
        <f>SUM(F22:F36)</f>
        <v>20445</v>
      </c>
      <c r="G37" s="93">
        <f t="shared" si="1"/>
        <v>0.77695167286245304</v>
      </c>
      <c r="H37" s="45">
        <f t="shared" ref="H37:M37" si="3">SUM(H22:H36)</f>
        <v>1943.5</v>
      </c>
      <c r="I37" s="45">
        <f t="shared" si="3"/>
        <v>280.2</v>
      </c>
      <c r="J37" s="45">
        <f t="shared" si="3"/>
        <v>28880</v>
      </c>
      <c r="K37" s="45">
        <f t="shared" si="3"/>
        <v>34660</v>
      </c>
      <c r="L37" s="45">
        <f t="shared" si="3"/>
        <v>26018.73</v>
      </c>
      <c r="M37" s="78">
        <f t="shared" si="3"/>
        <v>1582.1</v>
      </c>
      <c r="N37" s="67">
        <v>58934</v>
      </c>
      <c r="O37" s="67">
        <v>68756</v>
      </c>
      <c r="P37" s="67">
        <v>72607.27</v>
      </c>
      <c r="Q37" s="99">
        <v>1.232</v>
      </c>
      <c r="R37" s="45">
        <f>SUM(R22:R36)</f>
        <v>16639.5</v>
      </c>
    </row>
    <row r="38" spans="1:18">
      <c r="A38" s="47">
        <v>385</v>
      </c>
      <c r="B38" s="19" t="s">
        <v>320</v>
      </c>
      <c r="C38" s="19" t="s">
        <v>321</v>
      </c>
      <c r="D38" s="64">
        <v>20</v>
      </c>
      <c r="E38" s="64">
        <v>12.2</v>
      </c>
      <c r="F38" s="64">
        <v>1150.6500000000001</v>
      </c>
      <c r="G38" s="92">
        <f t="shared" si="1"/>
        <v>0.61</v>
      </c>
      <c r="H38" s="64">
        <v>57.5</v>
      </c>
      <c r="I38" s="64">
        <v>23.4</v>
      </c>
      <c r="J38" s="48">
        <v>2213</v>
      </c>
      <c r="K38" s="49">
        <v>2656</v>
      </c>
      <c r="L38" s="65">
        <v>2026.89</v>
      </c>
      <c r="M38" s="65">
        <v>101.3</v>
      </c>
      <c r="N38" s="64">
        <v>4092</v>
      </c>
      <c r="O38" s="64">
        <v>4774</v>
      </c>
      <c r="P38" s="64">
        <v>635.6</v>
      </c>
      <c r="Q38" s="98">
        <v>0.15532746823069399</v>
      </c>
      <c r="R38" s="64">
        <v>0</v>
      </c>
    </row>
    <row r="39" spans="1:18">
      <c r="A39" s="41">
        <v>377</v>
      </c>
      <c r="B39" s="27" t="s">
        <v>322</v>
      </c>
      <c r="C39" s="27" t="s">
        <v>321</v>
      </c>
      <c r="D39" s="64">
        <v>17</v>
      </c>
      <c r="E39" s="64">
        <v>7.2</v>
      </c>
      <c r="F39" s="64">
        <v>623.12</v>
      </c>
      <c r="G39" s="92">
        <f t="shared" si="1"/>
        <v>0.42352941176470599</v>
      </c>
      <c r="H39" s="64">
        <v>31.2</v>
      </c>
      <c r="I39" s="64">
        <v>29.4</v>
      </c>
      <c r="J39" s="48">
        <v>1238</v>
      </c>
      <c r="K39" s="49">
        <v>1485</v>
      </c>
      <c r="L39" s="65">
        <v>1242.8599999999999</v>
      </c>
      <c r="M39" s="65">
        <v>62.1</v>
      </c>
      <c r="N39" s="64">
        <v>2289</v>
      </c>
      <c r="O39" s="64">
        <v>2670</v>
      </c>
      <c r="P39" s="64">
        <v>770.2</v>
      </c>
      <c r="Q39" s="98">
        <v>0.33647881170817001</v>
      </c>
      <c r="R39" s="64">
        <v>0</v>
      </c>
    </row>
    <row r="40" spans="1:18">
      <c r="A40" s="41">
        <v>571</v>
      </c>
      <c r="B40" s="27" t="s">
        <v>323</v>
      </c>
      <c r="C40" s="27" t="s">
        <v>321</v>
      </c>
      <c r="D40" s="64">
        <v>32</v>
      </c>
      <c r="E40" s="64">
        <v>23.25</v>
      </c>
      <c r="F40" s="64">
        <v>2277.5</v>
      </c>
      <c r="G40" s="92">
        <f t="shared" si="1"/>
        <v>0.7265625</v>
      </c>
      <c r="H40" s="64">
        <v>113.9</v>
      </c>
      <c r="I40" s="64">
        <v>0</v>
      </c>
      <c r="J40" s="48">
        <v>3646</v>
      </c>
      <c r="K40" s="49">
        <v>4376</v>
      </c>
      <c r="L40" s="65">
        <v>4474.1899999999996</v>
      </c>
      <c r="M40" s="65">
        <v>357.9</v>
      </c>
      <c r="N40" s="64">
        <v>6743</v>
      </c>
      <c r="O40" s="64">
        <v>7867</v>
      </c>
      <c r="P40" s="64">
        <v>3969.2</v>
      </c>
      <c r="Q40" s="98">
        <v>0.588640071184932</v>
      </c>
      <c r="R40" s="64">
        <v>595.4</v>
      </c>
    </row>
    <row r="41" spans="1:18">
      <c r="A41" s="41">
        <v>371</v>
      </c>
      <c r="B41" s="27" t="s">
        <v>324</v>
      </c>
      <c r="C41" s="27" t="s">
        <v>321</v>
      </c>
      <c r="D41" s="64">
        <v>5</v>
      </c>
      <c r="E41" s="64">
        <v>4</v>
      </c>
      <c r="F41" s="64">
        <v>281.2</v>
      </c>
      <c r="G41" s="92">
        <f t="shared" si="1"/>
        <v>0.8</v>
      </c>
      <c r="H41" s="64">
        <v>22.5</v>
      </c>
      <c r="I41" s="64">
        <v>0</v>
      </c>
      <c r="J41" s="48">
        <v>731</v>
      </c>
      <c r="K41" s="49">
        <v>878</v>
      </c>
      <c r="L41" s="65">
        <v>1049.1199999999999</v>
      </c>
      <c r="M41" s="65">
        <v>83.9</v>
      </c>
      <c r="N41" s="64">
        <v>1353</v>
      </c>
      <c r="O41" s="64">
        <v>1578</v>
      </c>
      <c r="P41" s="64">
        <v>488</v>
      </c>
      <c r="Q41" s="98">
        <v>0.36067997043606798</v>
      </c>
      <c r="R41" s="64">
        <v>0</v>
      </c>
    </row>
    <row r="42" spans="1:18">
      <c r="A42" s="50">
        <v>541</v>
      </c>
      <c r="B42" s="51" t="s">
        <v>325</v>
      </c>
      <c r="C42" s="51" t="s">
        <v>321</v>
      </c>
      <c r="D42" s="64">
        <v>25</v>
      </c>
      <c r="E42" s="64">
        <v>18.559999999999999</v>
      </c>
      <c r="F42" s="64">
        <v>2021.24</v>
      </c>
      <c r="G42" s="92">
        <f t="shared" si="1"/>
        <v>0.74239999999999995</v>
      </c>
      <c r="H42" s="64">
        <v>101.1</v>
      </c>
      <c r="I42" s="64">
        <v>0</v>
      </c>
      <c r="J42" s="48">
        <v>2796</v>
      </c>
      <c r="K42" s="49">
        <v>3355</v>
      </c>
      <c r="L42" s="65">
        <v>1969.02</v>
      </c>
      <c r="M42" s="65">
        <v>98.5</v>
      </c>
      <c r="N42" s="64">
        <v>5170</v>
      </c>
      <c r="O42" s="64">
        <v>6032</v>
      </c>
      <c r="P42" s="64">
        <v>2972</v>
      </c>
      <c r="Q42" s="98">
        <v>0.57485493230174101</v>
      </c>
      <c r="R42" s="64">
        <v>445.8</v>
      </c>
    </row>
    <row r="43" spans="1:18">
      <c r="A43" s="41">
        <v>733</v>
      </c>
      <c r="B43" s="27" t="s">
        <v>326</v>
      </c>
      <c r="C43" s="27" t="s">
        <v>321</v>
      </c>
      <c r="D43" s="64">
        <v>8</v>
      </c>
      <c r="E43" s="64">
        <v>16.5</v>
      </c>
      <c r="F43" s="64">
        <v>2115.34</v>
      </c>
      <c r="G43" s="92">
        <f t="shared" si="1"/>
        <v>2.0625</v>
      </c>
      <c r="H43" s="64">
        <v>253.8</v>
      </c>
      <c r="I43" s="64">
        <v>0</v>
      </c>
      <c r="J43" s="48">
        <v>757</v>
      </c>
      <c r="K43" s="49">
        <v>908</v>
      </c>
      <c r="L43" s="65">
        <v>405.96</v>
      </c>
      <c r="M43" s="65">
        <v>20.3</v>
      </c>
      <c r="N43" s="64">
        <v>1400</v>
      </c>
      <c r="O43" s="64">
        <v>1634</v>
      </c>
      <c r="P43" s="64">
        <v>1261.8</v>
      </c>
      <c r="Q43" s="98">
        <v>0.90128571428571402</v>
      </c>
      <c r="R43" s="64">
        <v>189.3</v>
      </c>
    </row>
    <row r="44" spans="1:18">
      <c r="A44" s="41">
        <v>387</v>
      </c>
      <c r="B44" s="27" t="s">
        <v>327</v>
      </c>
      <c r="C44" s="27" t="s">
        <v>321</v>
      </c>
      <c r="D44" s="64">
        <v>23</v>
      </c>
      <c r="E44" s="64">
        <v>13.1</v>
      </c>
      <c r="F44" s="64">
        <v>1435.15</v>
      </c>
      <c r="G44" s="92">
        <f t="shared" si="1"/>
        <v>0.56956521739130395</v>
      </c>
      <c r="H44" s="64">
        <v>71.8</v>
      </c>
      <c r="I44" s="64">
        <v>29.7</v>
      </c>
      <c r="J44" s="48">
        <v>2236</v>
      </c>
      <c r="K44" s="49">
        <v>2684</v>
      </c>
      <c r="L44" s="65">
        <v>1202.18</v>
      </c>
      <c r="M44" s="65">
        <v>60.1</v>
      </c>
      <c r="N44" s="64">
        <v>4136</v>
      </c>
      <c r="O44" s="64">
        <v>4825</v>
      </c>
      <c r="P44" s="64">
        <v>3405.15</v>
      </c>
      <c r="Q44" s="98">
        <v>0.82329545454545505</v>
      </c>
      <c r="R44" s="64">
        <v>510.8</v>
      </c>
    </row>
    <row r="45" spans="1:18">
      <c r="A45" s="41">
        <v>573</v>
      </c>
      <c r="B45" s="27" t="s">
        <v>328</v>
      </c>
      <c r="C45" s="27" t="s">
        <v>321</v>
      </c>
      <c r="D45" s="64">
        <v>11</v>
      </c>
      <c r="E45" s="64">
        <v>3</v>
      </c>
      <c r="F45" s="64">
        <v>172</v>
      </c>
      <c r="G45" s="92">
        <f t="shared" si="1"/>
        <v>0.27272727272727298</v>
      </c>
      <c r="H45" s="64">
        <v>8.6</v>
      </c>
      <c r="I45" s="64">
        <v>24</v>
      </c>
      <c r="J45" s="48">
        <v>853</v>
      </c>
      <c r="K45" s="49">
        <v>1023</v>
      </c>
      <c r="L45" s="65">
        <v>442.44</v>
      </c>
      <c r="M45" s="65">
        <v>22.1</v>
      </c>
      <c r="N45" s="64">
        <v>1577</v>
      </c>
      <c r="O45" s="64">
        <v>1839</v>
      </c>
      <c r="P45" s="64">
        <v>135</v>
      </c>
      <c r="Q45" s="98">
        <v>8.5605580215599206E-2</v>
      </c>
      <c r="R45" s="64">
        <v>0</v>
      </c>
    </row>
    <row r="46" spans="1:18">
      <c r="A46" s="41">
        <v>514</v>
      </c>
      <c r="B46" s="27" t="s">
        <v>329</v>
      </c>
      <c r="C46" s="27" t="s">
        <v>321</v>
      </c>
      <c r="D46" s="64">
        <v>17</v>
      </c>
      <c r="E46" s="64">
        <v>12.45</v>
      </c>
      <c r="F46" s="64">
        <v>1431.27</v>
      </c>
      <c r="G46" s="92">
        <f t="shared" si="1"/>
        <v>0.73235294117647098</v>
      </c>
      <c r="H46" s="64">
        <v>71.599999999999994</v>
      </c>
      <c r="I46" s="64">
        <v>0</v>
      </c>
      <c r="J46" s="48">
        <v>1789</v>
      </c>
      <c r="K46" s="49">
        <v>2147</v>
      </c>
      <c r="L46" s="65">
        <v>1790.45</v>
      </c>
      <c r="M46" s="65">
        <v>89.5</v>
      </c>
      <c r="N46" s="64">
        <v>3309</v>
      </c>
      <c r="O46" s="64">
        <v>3860</v>
      </c>
      <c r="P46" s="64">
        <v>2644</v>
      </c>
      <c r="Q46" s="98">
        <v>0.79903294046539697</v>
      </c>
      <c r="R46" s="64">
        <v>396.6</v>
      </c>
    </row>
    <row r="47" spans="1:18">
      <c r="A47" s="41">
        <v>546</v>
      </c>
      <c r="B47" s="27" t="s">
        <v>330</v>
      </c>
      <c r="C47" s="27" t="s">
        <v>321</v>
      </c>
      <c r="D47" s="64">
        <v>10</v>
      </c>
      <c r="E47" s="64">
        <v>2.0499999999999998</v>
      </c>
      <c r="F47" s="64">
        <v>161.87</v>
      </c>
      <c r="G47" s="92">
        <f t="shared" si="1"/>
        <v>0.20499999999999999</v>
      </c>
      <c r="H47" s="64">
        <v>8.1</v>
      </c>
      <c r="I47" s="64">
        <v>23.9</v>
      </c>
      <c r="J47" s="48">
        <v>772</v>
      </c>
      <c r="K47" s="49">
        <v>926</v>
      </c>
      <c r="L47" s="65">
        <v>941.11</v>
      </c>
      <c r="M47" s="65">
        <v>75.3</v>
      </c>
      <c r="N47" s="64">
        <v>1427</v>
      </c>
      <c r="O47" s="64">
        <v>1665</v>
      </c>
      <c r="P47" s="64">
        <v>583.20000000000005</v>
      </c>
      <c r="Q47" s="98">
        <v>0.408689558514366</v>
      </c>
      <c r="R47" s="64">
        <v>0</v>
      </c>
    </row>
    <row r="48" spans="1:18">
      <c r="A48" s="41">
        <v>574</v>
      </c>
      <c r="B48" s="27" t="s">
        <v>331</v>
      </c>
      <c r="C48" s="27" t="s">
        <v>321</v>
      </c>
      <c r="D48" s="64"/>
      <c r="E48" s="64"/>
      <c r="F48" s="64"/>
      <c r="G48" s="92"/>
      <c r="H48" s="64">
        <v>0</v>
      </c>
      <c r="I48" s="64">
        <v>0</v>
      </c>
      <c r="J48" s="48">
        <v>435</v>
      </c>
      <c r="K48" s="49">
        <v>522</v>
      </c>
      <c r="L48" s="65">
        <v>67</v>
      </c>
      <c r="M48" s="65">
        <v>3.4</v>
      </c>
      <c r="N48" s="64">
        <v>804</v>
      </c>
      <c r="O48" s="64">
        <v>938</v>
      </c>
      <c r="P48" s="64">
        <v>45</v>
      </c>
      <c r="Q48" s="98">
        <v>5.5970149253731297E-2</v>
      </c>
      <c r="R48" s="64">
        <v>0</v>
      </c>
    </row>
    <row r="49" spans="1:18">
      <c r="A49" s="41">
        <v>737</v>
      </c>
      <c r="B49" s="27" t="s">
        <v>332</v>
      </c>
      <c r="C49" s="27" t="s">
        <v>321</v>
      </c>
      <c r="D49" s="64">
        <v>11</v>
      </c>
      <c r="E49" s="64">
        <v>16.850000000000001</v>
      </c>
      <c r="F49" s="64">
        <v>1412.04</v>
      </c>
      <c r="G49" s="92">
        <f t="shared" ref="G49:G70" si="4">E49/D49</f>
        <v>1.53181818181818</v>
      </c>
      <c r="H49" s="64">
        <v>169.4</v>
      </c>
      <c r="I49" s="64">
        <v>0</v>
      </c>
      <c r="J49" s="48">
        <v>1129</v>
      </c>
      <c r="K49" s="49">
        <v>1355</v>
      </c>
      <c r="L49" s="65">
        <v>844.54</v>
      </c>
      <c r="M49" s="65">
        <v>42.2</v>
      </c>
      <c r="N49" s="64">
        <v>2089</v>
      </c>
      <c r="O49" s="64">
        <v>2437</v>
      </c>
      <c r="P49" s="64">
        <v>887</v>
      </c>
      <c r="Q49" s="98">
        <v>0.424605074198181</v>
      </c>
      <c r="R49" s="64">
        <v>0</v>
      </c>
    </row>
    <row r="50" spans="1:18">
      <c r="A50" s="41">
        <v>588</v>
      </c>
      <c r="B50" s="27" t="s">
        <v>333</v>
      </c>
      <c r="C50" s="27" t="s">
        <v>321</v>
      </c>
      <c r="D50" s="64">
        <v>6</v>
      </c>
      <c r="E50" s="64">
        <v>7.95</v>
      </c>
      <c r="F50" s="64">
        <v>796.49</v>
      </c>
      <c r="G50" s="92">
        <f t="shared" si="4"/>
        <v>1.325</v>
      </c>
      <c r="H50" s="64">
        <v>95.6</v>
      </c>
      <c r="I50" s="64">
        <v>0</v>
      </c>
      <c r="J50" s="48">
        <v>831</v>
      </c>
      <c r="K50" s="49">
        <v>997</v>
      </c>
      <c r="L50" s="65">
        <v>871.35</v>
      </c>
      <c r="M50" s="65">
        <v>43.6</v>
      </c>
      <c r="N50" s="64">
        <v>1536</v>
      </c>
      <c r="O50" s="64">
        <v>1792</v>
      </c>
      <c r="P50" s="64">
        <v>1071</v>
      </c>
      <c r="Q50" s="98">
        <v>0.697265625</v>
      </c>
      <c r="R50" s="64">
        <v>160.69999999999999</v>
      </c>
    </row>
    <row r="51" spans="1:18">
      <c r="A51" s="41">
        <v>399</v>
      </c>
      <c r="B51" s="27" t="s">
        <v>334</v>
      </c>
      <c r="C51" s="27" t="s">
        <v>321</v>
      </c>
      <c r="D51" s="64">
        <v>8</v>
      </c>
      <c r="E51" s="64">
        <v>4</v>
      </c>
      <c r="F51" s="64">
        <v>542</v>
      </c>
      <c r="G51" s="92">
        <f t="shared" si="4"/>
        <v>0.5</v>
      </c>
      <c r="H51" s="64">
        <v>27.1</v>
      </c>
      <c r="I51" s="64">
        <v>12</v>
      </c>
      <c r="J51" s="48">
        <v>877</v>
      </c>
      <c r="K51" s="49">
        <v>1053</v>
      </c>
      <c r="L51" s="65">
        <v>640.1</v>
      </c>
      <c r="M51" s="65">
        <v>32</v>
      </c>
      <c r="N51" s="64">
        <v>1622</v>
      </c>
      <c r="O51" s="64">
        <v>1893</v>
      </c>
      <c r="P51" s="64">
        <v>360</v>
      </c>
      <c r="Q51" s="98">
        <v>0.22194821208384699</v>
      </c>
      <c r="R51" s="64">
        <v>0</v>
      </c>
    </row>
    <row r="52" spans="1:18">
      <c r="A52" s="41">
        <v>389</v>
      </c>
      <c r="B52" s="27" t="s">
        <v>335</v>
      </c>
      <c r="C52" s="27" t="s">
        <v>321</v>
      </c>
      <c r="D52" s="64">
        <v>10</v>
      </c>
      <c r="E52" s="64">
        <v>2.2000000000000002</v>
      </c>
      <c r="F52" s="64">
        <v>146.1</v>
      </c>
      <c r="G52" s="92">
        <f t="shared" si="4"/>
        <v>0.22</v>
      </c>
      <c r="H52" s="64">
        <v>7.3</v>
      </c>
      <c r="I52" s="64">
        <v>23.4</v>
      </c>
      <c r="J52" s="48">
        <v>897</v>
      </c>
      <c r="K52" s="49">
        <v>1077</v>
      </c>
      <c r="L52" s="65">
        <v>642.41999999999996</v>
      </c>
      <c r="M52" s="65">
        <v>32.1</v>
      </c>
      <c r="N52" s="64">
        <v>1659</v>
      </c>
      <c r="O52" s="64">
        <v>1936</v>
      </c>
      <c r="P52" s="64">
        <v>45</v>
      </c>
      <c r="Q52" s="98">
        <v>2.7124773960217001E-2</v>
      </c>
      <c r="R52" s="64">
        <v>0</v>
      </c>
    </row>
    <row r="53" spans="1:18">
      <c r="A53" s="41">
        <v>512</v>
      </c>
      <c r="B53" s="27" t="s">
        <v>336</v>
      </c>
      <c r="C53" s="27" t="s">
        <v>321</v>
      </c>
      <c r="D53" s="64">
        <v>12</v>
      </c>
      <c r="E53" s="64">
        <v>12.75</v>
      </c>
      <c r="F53" s="64">
        <v>1098</v>
      </c>
      <c r="G53" s="92">
        <f t="shared" si="4"/>
        <v>1.0625</v>
      </c>
      <c r="H53" s="64">
        <v>109.8</v>
      </c>
      <c r="I53" s="64">
        <v>0</v>
      </c>
      <c r="J53" s="48">
        <v>1498</v>
      </c>
      <c r="K53" s="49">
        <v>1798</v>
      </c>
      <c r="L53" s="65">
        <v>811.52</v>
      </c>
      <c r="M53" s="65">
        <v>40.6</v>
      </c>
      <c r="N53" s="64">
        <v>2771</v>
      </c>
      <c r="O53" s="64">
        <v>3233</v>
      </c>
      <c r="P53" s="64">
        <v>722</v>
      </c>
      <c r="Q53" s="98">
        <v>0.26055575604474901</v>
      </c>
      <c r="R53" s="64">
        <v>0</v>
      </c>
    </row>
    <row r="54" spans="1:18">
      <c r="A54" s="41">
        <v>584</v>
      </c>
      <c r="B54" s="27" t="s">
        <v>337</v>
      </c>
      <c r="C54" s="27" t="s">
        <v>321</v>
      </c>
      <c r="D54" s="64">
        <v>11</v>
      </c>
      <c r="E54" s="64">
        <v>3</v>
      </c>
      <c r="F54" s="64">
        <v>298.3</v>
      </c>
      <c r="G54" s="92">
        <f t="shared" si="4"/>
        <v>0.27272727272727298</v>
      </c>
      <c r="H54" s="64">
        <v>14.9</v>
      </c>
      <c r="I54" s="64">
        <v>24</v>
      </c>
      <c r="J54" s="48">
        <v>942</v>
      </c>
      <c r="K54" s="49">
        <v>1130</v>
      </c>
      <c r="L54" s="65">
        <v>628.16</v>
      </c>
      <c r="M54" s="65">
        <v>31.4</v>
      </c>
      <c r="N54" s="64">
        <v>1742</v>
      </c>
      <c r="O54" s="64">
        <v>2032</v>
      </c>
      <c r="P54" s="64">
        <v>585</v>
      </c>
      <c r="Q54" s="98">
        <v>0.33582089552238797</v>
      </c>
      <c r="R54" s="64">
        <v>0</v>
      </c>
    </row>
    <row r="55" spans="1:18" s="5" customFormat="1">
      <c r="A55" s="34" t="s">
        <v>303</v>
      </c>
      <c r="B55" s="35"/>
      <c r="C55" s="36" t="s">
        <v>321</v>
      </c>
      <c r="D55" s="34">
        <f>SUM(D38:D54)</f>
        <v>226</v>
      </c>
      <c r="E55" s="34">
        <f>SUM(E38:E54)</f>
        <v>159.06</v>
      </c>
      <c r="F55" s="34">
        <f>SUM(F38:F54)</f>
        <v>15962.27</v>
      </c>
      <c r="G55" s="93">
        <f t="shared" si="4"/>
        <v>0.70380530973451305</v>
      </c>
      <c r="H55" s="34">
        <f t="shared" ref="H55:M55" si="5">SUM(H38:H54)</f>
        <v>1164.2</v>
      </c>
      <c r="I55" s="34">
        <f t="shared" si="5"/>
        <v>189.8</v>
      </c>
      <c r="J55" s="34">
        <f t="shared" si="5"/>
        <v>23640</v>
      </c>
      <c r="K55" s="34">
        <f t="shared" si="5"/>
        <v>28370</v>
      </c>
      <c r="L55" s="34">
        <f t="shared" si="5"/>
        <v>20049.310000000001</v>
      </c>
      <c r="M55" s="52">
        <f t="shared" si="5"/>
        <v>1196.3</v>
      </c>
      <c r="N55" s="67">
        <v>43719</v>
      </c>
      <c r="O55" s="67">
        <v>51005</v>
      </c>
      <c r="P55" s="67">
        <v>20579.150000000001</v>
      </c>
      <c r="Q55" s="99">
        <v>0.47070000000000001</v>
      </c>
      <c r="R55" s="34">
        <f>SUM(R38:R54)</f>
        <v>2298.6</v>
      </c>
    </row>
    <row r="56" spans="1:18">
      <c r="A56" s="17">
        <v>355</v>
      </c>
      <c r="B56" s="18" t="s">
        <v>338</v>
      </c>
      <c r="C56" s="18" t="s">
        <v>339</v>
      </c>
      <c r="D56" s="64">
        <v>26</v>
      </c>
      <c r="E56" s="64">
        <v>14.6</v>
      </c>
      <c r="F56" s="64">
        <v>1605.1</v>
      </c>
      <c r="G56" s="92">
        <f t="shared" si="4"/>
        <v>0.56153846153846199</v>
      </c>
      <c r="H56" s="64">
        <v>80.3</v>
      </c>
      <c r="I56" s="64">
        <v>34.200000000000003</v>
      </c>
      <c r="J56" s="40">
        <v>3300</v>
      </c>
      <c r="K56" s="76">
        <v>3590</v>
      </c>
      <c r="L56" s="65">
        <v>2393.46</v>
      </c>
      <c r="M56" s="65">
        <v>119.7</v>
      </c>
      <c r="N56" s="64">
        <v>5000</v>
      </c>
      <c r="O56" s="64">
        <v>5544</v>
      </c>
      <c r="P56" s="64">
        <v>2611.04</v>
      </c>
      <c r="Q56" s="98">
        <v>0.52220800000000001</v>
      </c>
      <c r="R56" s="64">
        <v>391.7</v>
      </c>
    </row>
    <row r="57" spans="1:18">
      <c r="A57" s="25">
        <v>363</v>
      </c>
      <c r="B57" s="26" t="s">
        <v>340</v>
      </c>
      <c r="C57" s="26" t="s">
        <v>339</v>
      </c>
      <c r="D57" s="64">
        <v>15</v>
      </c>
      <c r="E57" s="64">
        <v>16.25</v>
      </c>
      <c r="F57" s="64">
        <v>1358.71</v>
      </c>
      <c r="G57" s="92">
        <f t="shared" si="4"/>
        <v>1.0833333333333299</v>
      </c>
      <c r="H57" s="64">
        <v>135.9</v>
      </c>
      <c r="I57" s="64">
        <v>0</v>
      </c>
      <c r="J57" s="40">
        <v>1680</v>
      </c>
      <c r="K57" s="76">
        <v>1955</v>
      </c>
      <c r="L57" s="65">
        <v>2322.85</v>
      </c>
      <c r="M57" s="65">
        <v>185.8</v>
      </c>
      <c r="N57" s="64">
        <v>3367</v>
      </c>
      <c r="O57" s="64">
        <v>3870</v>
      </c>
      <c r="P57" s="64">
        <v>1117.8599999999999</v>
      </c>
      <c r="Q57" s="98">
        <v>0.33200475200475199</v>
      </c>
      <c r="R57" s="64">
        <v>0</v>
      </c>
    </row>
    <row r="58" spans="1:18">
      <c r="A58" s="25">
        <v>373</v>
      </c>
      <c r="B58" s="26" t="s">
        <v>341</v>
      </c>
      <c r="C58" s="26" t="s">
        <v>339</v>
      </c>
      <c r="D58" s="64">
        <v>17</v>
      </c>
      <c r="E58" s="64">
        <v>12.5</v>
      </c>
      <c r="F58" s="64">
        <v>848.6</v>
      </c>
      <c r="G58" s="92">
        <f t="shared" si="4"/>
        <v>0.73529411764705899</v>
      </c>
      <c r="H58" s="64">
        <v>42.4</v>
      </c>
      <c r="I58" s="64">
        <v>0</v>
      </c>
      <c r="J58" s="40">
        <v>1341</v>
      </c>
      <c r="K58" s="76">
        <v>1630</v>
      </c>
      <c r="L58" s="65">
        <v>1559.82</v>
      </c>
      <c r="M58" s="65">
        <v>78</v>
      </c>
      <c r="N58" s="64">
        <v>2948</v>
      </c>
      <c r="O58" s="64">
        <v>3480</v>
      </c>
      <c r="P58" s="64">
        <v>753</v>
      </c>
      <c r="Q58" s="98">
        <v>0.25542740841248301</v>
      </c>
      <c r="R58" s="64">
        <v>0</v>
      </c>
    </row>
    <row r="59" spans="1:18">
      <c r="A59" s="25">
        <v>511</v>
      </c>
      <c r="B59" s="26" t="s">
        <v>342</v>
      </c>
      <c r="C59" s="26" t="s">
        <v>339</v>
      </c>
      <c r="D59" s="64">
        <v>12</v>
      </c>
      <c r="E59" s="64">
        <v>11.45</v>
      </c>
      <c r="F59" s="64">
        <v>1241.3699999999999</v>
      </c>
      <c r="G59" s="92">
        <f t="shared" si="4"/>
        <v>0.95416666666666705</v>
      </c>
      <c r="H59" s="64">
        <v>99.3</v>
      </c>
      <c r="I59" s="64">
        <v>0</v>
      </c>
      <c r="J59" s="40">
        <v>730</v>
      </c>
      <c r="K59" s="76">
        <v>990</v>
      </c>
      <c r="L59" s="65">
        <v>1149.02</v>
      </c>
      <c r="M59" s="65">
        <v>91.9</v>
      </c>
      <c r="N59" s="64">
        <v>2310</v>
      </c>
      <c r="O59" s="64">
        <v>2710</v>
      </c>
      <c r="P59" s="64">
        <v>2250</v>
      </c>
      <c r="Q59" s="98">
        <v>0.97402597402597402</v>
      </c>
      <c r="R59" s="64">
        <v>337.5</v>
      </c>
    </row>
    <row r="60" spans="1:18">
      <c r="A60" s="25">
        <v>515</v>
      </c>
      <c r="B60" s="26" t="s">
        <v>343</v>
      </c>
      <c r="C60" s="26" t="s">
        <v>339</v>
      </c>
      <c r="D60" s="64">
        <v>15</v>
      </c>
      <c r="E60" s="64">
        <v>11</v>
      </c>
      <c r="F60" s="64">
        <v>1005.19</v>
      </c>
      <c r="G60" s="92">
        <f t="shared" si="4"/>
        <v>0.73333333333333295</v>
      </c>
      <c r="H60" s="64">
        <v>50.3</v>
      </c>
      <c r="I60" s="64">
        <v>0</v>
      </c>
      <c r="J60" s="40">
        <v>1500</v>
      </c>
      <c r="K60" s="76">
        <v>1790</v>
      </c>
      <c r="L60" s="65">
        <v>1796.78</v>
      </c>
      <c r="M60" s="65">
        <v>143.69999999999999</v>
      </c>
      <c r="N60" s="64">
        <v>3170</v>
      </c>
      <c r="O60" s="64">
        <v>3560</v>
      </c>
      <c r="P60" s="64">
        <v>4302</v>
      </c>
      <c r="Q60" s="98">
        <v>1.35709779179811</v>
      </c>
      <c r="R60" s="64">
        <v>1075.5</v>
      </c>
    </row>
    <row r="61" spans="1:18">
      <c r="A61" s="25">
        <v>545</v>
      </c>
      <c r="B61" s="26" t="s">
        <v>344</v>
      </c>
      <c r="C61" s="26" t="s">
        <v>339</v>
      </c>
      <c r="D61" s="64">
        <v>12</v>
      </c>
      <c r="E61" s="64">
        <v>28.25</v>
      </c>
      <c r="F61" s="64">
        <v>2654.5</v>
      </c>
      <c r="G61" s="92">
        <f t="shared" si="4"/>
        <v>2.3541666666666701</v>
      </c>
      <c r="H61" s="64">
        <v>318.5</v>
      </c>
      <c r="I61" s="64">
        <v>0</v>
      </c>
      <c r="J61" s="40">
        <v>680</v>
      </c>
      <c r="K61" s="76">
        <v>968</v>
      </c>
      <c r="L61" s="65">
        <v>1669.58</v>
      </c>
      <c r="M61" s="65">
        <v>133.6</v>
      </c>
      <c r="N61" s="64">
        <v>2280</v>
      </c>
      <c r="O61" s="64">
        <v>2780</v>
      </c>
      <c r="P61" s="64">
        <v>3059.18</v>
      </c>
      <c r="Q61" s="98">
        <v>1.3417456140350901</v>
      </c>
      <c r="R61" s="64">
        <v>764.8</v>
      </c>
    </row>
    <row r="62" spans="1:18">
      <c r="A62" s="25">
        <v>578</v>
      </c>
      <c r="B62" s="26" t="s">
        <v>345</v>
      </c>
      <c r="C62" s="26" t="s">
        <v>339</v>
      </c>
      <c r="D62" s="64">
        <v>22</v>
      </c>
      <c r="E62" s="64">
        <v>5</v>
      </c>
      <c r="F62" s="64">
        <v>511.37</v>
      </c>
      <c r="G62" s="92">
        <f t="shared" si="4"/>
        <v>0.22727272727272699</v>
      </c>
      <c r="H62" s="64">
        <v>25.6</v>
      </c>
      <c r="I62" s="64">
        <v>51</v>
      </c>
      <c r="J62" s="40">
        <v>1670</v>
      </c>
      <c r="K62" s="76">
        <v>1960</v>
      </c>
      <c r="L62" s="65">
        <v>1332.57</v>
      </c>
      <c r="M62" s="65">
        <v>66.599999999999994</v>
      </c>
      <c r="N62" s="64">
        <v>3370</v>
      </c>
      <c r="O62" s="64">
        <v>3859</v>
      </c>
      <c r="P62" s="64">
        <v>3844.2</v>
      </c>
      <c r="Q62" s="98">
        <v>1.14071216617211</v>
      </c>
      <c r="R62" s="64">
        <v>576.6</v>
      </c>
    </row>
    <row r="63" spans="1:18">
      <c r="A63" s="25">
        <v>598</v>
      </c>
      <c r="B63" s="26" t="s">
        <v>346</v>
      </c>
      <c r="C63" s="26" t="s">
        <v>339</v>
      </c>
      <c r="D63" s="64">
        <v>12</v>
      </c>
      <c r="E63" s="64">
        <v>2</v>
      </c>
      <c r="F63" s="64">
        <v>169.1</v>
      </c>
      <c r="G63" s="92">
        <f t="shared" si="4"/>
        <v>0.16666666666666699</v>
      </c>
      <c r="H63" s="64">
        <v>8.5</v>
      </c>
      <c r="I63" s="64">
        <v>30</v>
      </c>
      <c r="J63" s="40">
        <v>570</v>
      </c>
      <c r="K63" s="76">
        <v>860</v>
      </c>
      <c r="L63" s="65">
        <v>1382.73</v>
      </c>
      <c r="M63" s="65">
        <v>110.6</v>
      </c>
      <c r="N63" s="64">
        <v>2170</v>
      </c>
      <c r="O63" s="64">
        <v>2661</v>
      </c>
      <c r="P63" s="64">
        <v>685</v>
      </c>
      <c r="Q63" s="98">
        <v>0.31566820276497698</v>
      </c>
      <c r="R63" s="64">
        <v>0</v>
      </c>
    </row>
    <row r="64" spans="1:18">
      <c r="A64" s="25">
        <v>702</v>
      </c>
      <c r="B64" s="26" t="s">
        <v>347</v>
      </c>
      <c r="C64" s="26" t="s">
        <v>339</v>
      </c>
      <c r="D64" s="64">
        <v>14</v>
      </c>
      <c r="E64" s="64">
        <v>21.75</v>
      </c>
      <c r="F64" s="64">
        <v>2485.0700000000002</v>
      </c>
      <c r="G64" s="92">
        <f t="shared" si="4"/>
        <v>1.5535714285714299</v>
      </c>
      <c r="H64" s="64">
        <v>298.2</v>
      </c>
      <c r="I64" s="64">
        <v>0</v>
      </c>
      <c r="J64" s="40">
        <v>1170</v>
      </c>
      <c r="K64" s="76">
        <v>1360</v>
      </c>
      <c r="L64" s="65">
        <v>982.9</v>
      </c>
      <c r="M64" s="65">
        <v>49.1</v>
      </c>
      <c r="N64" s="64">
        <v>2670</v>
      </c>
      <c r="O64" s="64">
        <v>3161</v>
      </c>
      <c r="P64" s="64">
        <v>2359</v>
      </c>
      <c r="Q64" s="98">
        <v>0.88352059925093596</v>
      </c>
      <c r="R64" s="64">
        <v>353.9</v>
      </c>
    </row>
    <row r="65" spans="1:18">
      <c r="A65" s="25">
        <v>707</v>
      </c>
      <c r="B65" s="26" t="s">
        <v>348</v>
      </c>
      <c r="C65" s="26" t="s">
        <v>339</v>
      </c>
      <c r="D65" s="64">
        <v>28</v>
      </c>
      <c r="E65" s="64">
        <v>12.95</v>
      </c>
      <c r="F65" s="64">
        <v>987.79</v>
      </c>
      <c r="G65" s="92">
        <f t="shared" si="4"/>
        <v>0.46250000000000002</v>
      </c>
      <c r="H65" s="64">
        <v>49.4</v>
      </c>
      <c r="I65" s="64">
        <v>45.2</v>
      </c>
      <c r="J65" s="40">
        <v>3200</v>
      </c>
      <c r="K65" s="76">
        <v>3540</v>
      </c>
      <c r="L65" s="65">
        <v>1940.11</v>
      </c>
      <c r="M65" s="65">
        <v>97</v>
      </c>
      <c r="N65" s="64">
        <v>4650</v>
      </c>
      <c r="O65" s="64">
        <v>5374</v>
      </c>
      <c r="P65" s="64">
        <v>1809.53</v>
      </c>
      <c r="Q65" s="98">
        <v>0.38914623655913999</v>
      </c>
      <c r="R65" s="64">
        <v>0</v>
      </c>
    </row>
    <row r="66" spans="1:18">
      <c r="A66" s="25">
        <v>712</v>
      </c>
      <c r="B66" s="26" t="s">
        <v>349</v>
      </c>
      <c r="C66" s="26" t="s">
        <v>339</v>
      </c>
      <c r="D66" s="64">
        <v>30</v>
      </c>
      <c r="E66" s="64">
        <v>12</v>
      </c>
      <c r="F66" s="64">
        <v>1166.07</v>
      </c>
      <c r="G66" s="92">
        <f t="shared" si="4"/>
        <v>0.4</v>
      </c>
      <c r="H66" s="64">
        <v>58.3</v>
      </c>
      <c r="I66" s="64">
        <v>54</v>
      </c>
      <c r="J66" s="40">
        <v>3600</v>
      </c>
      <c r="K66" s="76">
        <v>3890</v>
      </c>
      <c r="L66" s="65">
        <v>2484.14</v>
      </c>
      <c r="M66" s="65">
        <v>124.2</v>
      </c>
      <c r="N66" s="64">
        <v>5550</v>
      </c>
      <c r="O66" s="64">
        <v>6271</v>
      </c>
      <c r="P66" s="64">
        <v>4705.8599999999997</v>
      </c>
      <c r="Q66" s="98">
        <v>0.84790270270270296</v>
      </c>
      <c r="R66" s="64">
        <v>705.9</v>
      </c>
    </row>
    <row r="67" spans="1:18">
      <c r="A67" s="25">
        <v>718</v>
      </c>
      <c r="B67" s="26" t="s">
        <v>350</v>
      </c>
      <c r="C67" s="26" t="s">
        <v>339</v>
      </c>
      <c r="D67" s="64">
        <v>8</v>
      </c>
      <c r="E67" s="64">
        <v>3.25</v>
      </c>
      <c r="F67" s="64">
        <v>338</v>
      </c>
      <c r="G67" s="92">
        <f t="shared" si="4"/>
        <v>0.40625</v>
      </c>
      <c r="H67" s="64">
        <v>16.899999999999999</v>
      </c>
      <c r="I67" s="64">
        <v>14.3</v>
      </c>
      <c r="J67" s="40">
        <v>450</v>
      </c>
      <c r="K67" s="76">
        <v>640</v>
      </c>
      <c r="L67" s="65">
        <v>387.47</v>
      </c>
      <c r="M67" s="65">
        <v>19.399999999999999</v>
      </c>
      <c r="N67" s="64">
        <v>1945</v>
      </c>
      <c r="O67" s="64">
        <v>2424</v>
      </c>
      <c r="P67" s="64">
        <v>404.12</v>
      </c>
      <c r="Q67" s="98">
        <v>0.20777377892030799</v>
      </c>
      <c r="R67" s="64">
        <v>0</v>
      </c>
    </row>
    <row r="68" spans="1:18">
      <c r="A68" s="25">
        <v>723</v>
      </c>
      <c r="B68" s="26" t="s">
        <v>351</v>
      </c>
      <c r="C68" s="26" t="s">
        <v>339</v>
      </c>
      <c r="D68" s="64">
        <v>13</v>
      </c>
      <c r="E68" s="64">
        <v>6.9</v>
      </c>
      <c r="F68" s="64">
        <v>576.79</v>
      </c>
      <c r="G68" s="92">
        <f t="shared" si="4"/>
        <v>0.53076923076923099</v>
      </c>
      <c r="H68" s="64">
        <v>28.8</v>
      </c>
      <c r="I68" s="64">
        <v>18.3</v>
      </c>
      <c r="J68" s="40">
        <v>744</v>
      </c>
      <c r="K68" s="76">
        <v>841</v>
      </c>
      <c r="L68" s="65">
        <v>540.21</v>
      </c>
      <c r="M68" s="65">
        <v>27</v>
      </c>
      <c r="N68" s="64">
        <v>2154</v>
      </c>
      <c r="O68" s="64">
        <v>2546</v>
      </c>
      <c r="P68" s="64">
        <v>811</v>
      </c>
      <c r="Q68" s="98">
        <v>0.376508820798514</v>
      </c>
      <c r="R68" s="64">
        <v>0</v>
      </c>
    </row>
    <row r="69" spans="1:18">
      <c r="A69" s="25">
        <v>724</v>
      </c>
      <c r="B69" s="26" t="s">
        <v>352</v>
      </c>
      <c r="C69" s="26" t="s">
        <v>339</v>
      </c>
      <c r="D69" s="64">
        <v>21</v>
      </c>
      <c r="E69" s="64">
        <v>21.95</v>
      </c>
      <c r="F69" s="64">
        <v>2614.23</v>
      </c>
      <c r="G69" s="92">
        <f t="shared" si="4"/>
        <v>1.0452380952381</v>
      </c>
      <c r="H69" s="64">
        <v>261.39999999999998</v>
      </c>
      <c r="I69" s="64">
        <v>0</v>
      </c>
      <c r="J69" s="40">
        <v>2045</v>
      </c>
      <c r="K69" s="76">
        <v>2833</v>
      </c>
      <c r="L69" s="65">
        <v>1866</v>
      </c>
      <c r="M69" s="65">
        <v>93.3</v>
      </c>
      <c r="N69" s="64">
        <v>4145</v>
      </c>
      <c r="O69" s="64">
        <v>4650</v>
      </c>
      <c r="P69" s="64">
        <v>1619</v>
      </c>
      <c r="Q69" s="98">
        <v>0.39059107358263001</v>
      </c>
      <c r="R69" s="64">
        <v>0</v>
      </c>
    </row>
    <row r="70" spans="1:18">
      <c r="A70" s="25">
        <v>740</v>
      </c>
      <c r="B70" s="26" t="s">
        <v>353</v>
      </c>
      <c r="C70" s="26" t="s">
        <v>339</v>
      </c>
      <c r="D70" s="64">
        <v>8</v>
      </c>
      <c r="E70" s="64">
        <v>12.65</v>
      </c>
      <c r="F70" s="64">
        <v>1271.23</v>
      </c>
      <c r="G70" s="92">
        <f t="shared" si="4"/>
        <v>1.58125</v>
      </c>
      <c r="H70" s="64">
        <v>152.5</v>
      </c>
      <c r="I70" s="64">
        <v>0</v>
      </c>
      <c r="J70" s="43">
        <v>150</v>
      </c>
      <c r="K70" s="77">
        <v>378</v>
      </c>
      <c r="L70" s="65">
        <v>772.76</v>
      </c>
      <c r="M70" s="65">
        <v>61.8</v>
      </c>
      <c r="N70" s="64">
        <v>1690</v>
      </c>
      <c r="O70" s="64">
        <v>2190</v>
      </c>
      <c r="P70" s="64">
        <v>1726.15</v>
      </c>
      <c r="Q70" s="98">
        <v>1.0213905325443799</v>
      </c>
      <c r="R70" s="64">
        <v>258.89999999999998</v>
      </c>
    </row>
    <row r="71" spans="1:18">
      <c r="A71" s="25">
        <v>743</v>
      </c>
      <c r="B71" s="26" t="s">
        <v>354</v>
      </c>
      <c r="C71" s="26" t="s">
        <v>339</v>
      </c>
      <c r="D71" s="64"/>
      <c r="E71" s="64"/>
      <c r="F71" s="64"/>
      <c r="G71" s="92"/>
      <c r="H71" s="64">
        <v>0</v>
      </c>
      <c r="I71" s="64">
        <v>0</v>
      </c>
      <c r="J71" s="43"/>
      <c r="K71" s="77"/>
      <c r="L71" s="65"/>
      <c r="M71" s="65"/>
      <c r="N71" s="64">
        <v>0</v>
      </c>
      <c r="O71" s="64">
        <v>0</v>
      </c>
      <c r="P71" s="64">
        <v>42.8</v>
      </c>
      <c r="Q71" s="98"/>
      <c r="R71" s="64">
        <v>6.4</v>
      </c>
    </row>
    <row r="72" spans="1:18" s="5" customFormat="1">
      <c r="A72" s="34" t="s">
        <v>303</v>
      </c>
      <c r="B72" s="35"/>
      <c r="C72" s="35" t="s">
        <v>339</v>
      </c>
      <c r="D72" s="45">
        <f t="shared" ref="D72:K72" si="6">SUM(D56:D71)</f>
        <v>253</v>
      </c>
      <c r="E72" s="45">
        <f t="shared" si="6"/>
        <v>192.5</v>
      </c>
      <c r="F72" s="45">
        <f t="shared" si="6"/>
        <v>18833.12</v>
      </c>
      <c r="G72" s="45">
        <f t="shared" si="6"/>
        <v>12.795350727703701</v>
      </c>
      <c r="H72" s="45">
        <f t="shared" si="6"/>
        <v>1626.3</v>
      </c>
      <c r="I72" s="45">
        <f t="shared" si="6"/>
        <v>247</v>
      </c>
      <c r="J72" s="45">
        <f t="shared" si="6"/>
        <v>22830</v>
      </c>
      <c r="K72" s="45">
        <f t="shared" si="6"/>
        <v>27225</v>
      </c>
      <c r="L72" s="45">
        <f t="shared" ref="L72:R72" si="7">SUM(L56:L71)</f>
        <v>22580.400000000001</v>
      </c>
      <c r="M72" s="78">
        <f t="shared" si="7"/>
        <v>1401.7</v>
      </c>
      <c r="N72" s="45">
        <f t="shared" si="7"/>
        <v>47419</v>
      </c>
      <c r="O72" s="45">
        <f t="shared" si="7"/>
        <v>55080</v>
      </c>
      <c r="P72" s="45">
        <f t="shared" si="7"/>
        <v>32099.74</v>
      </c>
      <c r="Q72" s="45">
        <f t="shared" si="7"/>
        <v>10.355723653572101</v>
      </c>
      <c r="R72" s="45">
        <f t="shared" si="7"/>
        <v>4471.2</v>
      </c>
    </row>
    <row r="73" spans="1:18">
      <c r="A73" s="47">
        <v>341</v>
      </c>
      <c r="B73" s="18" t="s">
        <v>355</v>
      </c>
      <c r="C73" s="18" t="s">
        <v>356</v>
      </c>
      <c r="D73" s="64">
        <v>38</v>
      </c>
      <c r="E73" s="64">
        <v>18.5</v>
      </c>
      <c r="F73" s="64">
        <v>1772.22</v>
      </c>
      <c r="G73" s="92">
        <f>E73/D73</f>
        <v>0.48684210526315802</v>
      </c>
      <c r="H73" s="64">
        <v>88.6</v>
      </c>
      <c r="I73" s="64">
        <v>58.5</v>
      </c>
      <c r="J73" s="74">
        <v>4417</v>
      </c>
      <c r="K73" s="75">
        <v>5300</v>
      </c>
      <c r="L73" s="65">
        <v>2916.85</v>
      </c>
      <c r="M73" s="65">
        <v>145.80000000000001</v>
      </c>
      <c r="N73" s="64">
        <v>8494</v>
      </c>
      <c r="O73" s="64">
        <v>9910</v>
      </c>
      <c r="P73" s="64">
        <v>12161.04</v>
      </c>
      <c r="Q73" s="98">
        <v>1.43172121497528</v>
      </c>
      <c r="R73" s="64">
        <v>3040.3</v>
      </c>
    </row>
    <row r="74" spans="1:18">
      <c r="A74" s="41">
        <v>539</v>
      </c>
      <c r="B74" s="26" t="s">
        <v>357</v>
      </c>
      <c r="C74" s="26" t="s">
        <v>356</v>
      </c>
      <c r="D74" s="64">
        <v>6</v>
      </c>
      <c r="E74" s="64">
        <v>7</v>
      </c>
      <c r="F74" s="64">
        <v>600.6</v>
      </c>
      <c r="G74" s="92">
        <f>E74/D74</f>
        <v>1.1666666666666701</v>
      </c>
      <c r="H74" s="64">
        <v>60.1</v>
      </c>
      <c r="I74" s="64">
        <v>0</v>
      </c>
      <c r="J74" s="40">
        <v>961</v>
      </c>
      <c r="K74" s="76">
        <v>1154</v>
      </c>
      <c r="L74" s="65">
        <v>1142.67</v>
      </c>
      <c r="M74" s="65">
        <v>57.1</v>
      </c>
      <c r="N74" s="64">
        <v>1849</v>
      </c>
      <c r="O74" s="64">
        <v>2157</v>
      </c>
      <c r="P74" s="64">
        <v>3007.6</v>
      </c>
      <c r="Q74" s="98">
        <v>1.6266089778258499</v>
      </c>
      <c r="R74" s="64">
        <v>751.9</v>
      </c>
    </row>
    <row r="75" spans="1:18">
      <c r="A75" s="41">
        <v>548</v>
      </c>
      <c r="B75" s="26" t="s">
        <v>358</v>
      </c>
      <c r="C75" s="26" t="s">
        <v>356</v>
      </c>
      <c r="D75" s="64"/>
      <c r="E75" s="64"/>
      <c r="F75" s="64"/>
      <c r="G75" s="92"/>
      <c r="H75" s="64">
        <v>0</v>
      </c>
      <c r="I75" s="64">
        <v>0</v>
      </c>
      <c r="J75" s="40">
        <v>891</v>
      </c>
      <c r="K75" s="76">
        <v>1070</v>
      </c>
      <c r="L75" s="65">
        <v>310</v>
      </c>
      <c r="M75" s="65">
        <v>15.5</v>
      </c>
      <c r="N75" s="64">
        <v>1713</v>
      </c>
      <c r="O75" s="64">
        <v>1999</v>
      </c>
      <c r="P75" s="64">
        <v>45</v>
      </c>
      <c r="Q75" s="98">
        <v>2.62697022767075E-2</v>
      </c>
      <c r="R75" s="64">
        <v>0</v>
      </c>
    </row>
    <row r="76" spans="1:18">
      <c r="A76" s="41">
        <v>549</v>
      </c>
      <c r="B76" s="26" t="s">
        <v>359</v>
      </c>
      <c r="C76" s="26" t="s">
        <v>356</v>
      </c>
      <c r="D76" s="64">
        <v>7</v>
      </c>
      <c r="E76" s="64">
        <v>6.25</v>
      </c>
      <c r="F76" s="64">
        <v>600.02</v>
      </c>
      <c r="G76" s="92">
        <f>E76/D76</f>
        <v>0.89285714285714302</v>
      </c>
      <c r="H76" s="64">
        <v>48</v>
      </c>
      <c r="I76" s="64">
        <v>0</v>
      </c>
      <c r="J76" s="40">
        <v>713</v>
      </c>
      <c r="K76" s="76">
        <v>855</v>
      </c>
      <c r="L76" s="65">
        <v>639.6</v>
      </c>
      <c r="M76" s="65">
        <v>32</v>
      </c>
      <c r="N76" s="64">
        <v>1370</v>
      </c>
      <c r="O76" s="64">
        <v>1599</v>
      </c>
      <c r="P76" s="64">
        <v>572</v>
      </c>
      <c r="Q76" s="98">
        <v>0.41751824817518202</v>
      </c>
      <c r="R76" s="64">
        <v>0</v>
      </c>
    </row>
    <row r="77" spans="1:18">
      <c r="A77" s="41">
        <v>550</v>
      </c>
      <c r="B77" s="26" t="s">
        <v>360</v>
      </c>
      <c r="C77" s="26" t="s">
        <v>356</v>
      </c>
      <c r="D77" s="64">
        <v>13</v>
      </c>
      <c r="E77" s="64">
        <v>11</v>
      </c>
      <c r="F77" s="64">
        <v>958.93</v>
      </c>
      <c r="G77" s="92">
        <f>E77/D77</f>
        <v>0.84615384615384603</v>
      </c>
      <c r="H77" s="64">
        <v>76.7</v>
      </c>
      <c r="I77" s="64">
        <v>0</v>
      </c>
      <c r="J77" s="40">
        <v>1284</v>
      </c>
      <c r="K77" s="76">
        <v>1541</v>
      </c>
      <c r="L77" s="65">
        <v>1703.65</v>
      </c>
      <c r="M77" s="65">
        <v>136.30000000000001</v>
      </c>
      <c r="N77" s="64">
        <v>2470</v>
      </c>
      <c r="O77" s="64">
        <v>2881</v>
      </c>
      <c r="P77" s="64">
        <v>1935.8</v>
      </c>
      <c r="Q77" s="98">
        <v>0.78372469635627495</v>
      </c>
      <c r="R77" s="64">
        <v>290.39999999999998</v>
      </c>
    </row>
    <row r="78" spans="1:18">
      <c r="A78" s="41">
        <v>579</v>
      </c>
      <c r="B78" s="26" t="s">
        <v>361</v>
      </c>
      <c r="C78" s="26" t="s">
        <v>356</v>
      </c>
      <c r="D78" s="64"/>
      <c r="E78" s="64"/>
      <c r="F78" s="64"/>
      <c r="G78" s="92"/>
      <c r="H78" s="64">
        <v>0</v>
      </c>
      <c r="I78" s="64">
        <v>0</v>
      </c>
      <c r="J78" s="40">
        <v>501</v>
      </c>
      <c r="K78" s="76">
        <v>601</v>
      </c>
      <c r="L78" s="65">
        <v>214.23</v>
      </c>
      <c r="M78" s="65">
        <v>10.7</v>
      </c>
      <c r="N78" s="64">
        <v>964</v>
      </c>
      <c r="O78" s="64">
        <v>1124</v>
      </c>
      <c r="P78" s="64">
        <v>688.3</v>
      </c>
      <c r="Q78" s="98">
        <v>0.71400414937759304</v>
      </c>
      <c r="R78" s="64">
        <v>103.2</v>
      </c>
    </row>
    <row r="79" spans="1:18">
      <c r="A79" s="41">
        <v>586</v>
      </c>
      <c r="B79" s="26" t="s">
        <v>362</v>
      </c>
      <c r="C79" s="26" t="s">
        <v>356</v>
      </c>
      <c r="D79" s="64">
        <v>6</v>
      </c>
      <c r="E79" s="64">
        <v>9.65</v>
      </c>
      <c r="F79" s="64">
        <v>914.85</v>
      </c>
      <c r="G79" s="92">
        <f t="shared" ref="G79:G91" si="8">E79/D79</f>
        <v>1.6083333333333301</v>
      </c>
      <c r="H79" s="64">
        <v>109.8</v>
      </c>
      <c r="I79" s="64">
        <v>0</v>
      </c>
      <c r="J79" s="40">
        <v>601</v>
      </c>
      <c r="K79" s="76">
        <v>722</v>
      </c>
      <c r="L79" s="65">
        <v>404.7</v>
      </c>
      <c r="M79" s="65">
        <v>20.2</v>
      </c>
      <c r="N79" s="64">
        <v>1156</v>
      </c>
      <c r="O79" s="64">
        <v>1349</v>
      </c>
      <c r="P79" s="64">
        <v>487.6</v>
      </c>
      <c r="Q79" s="98">
        <v>0.42179930795847798</v>
      </c>
      <c r="R79" s="64">
        <v>0</v>
      </c>
    </row>
    <row r="80" spans="1:18">
      <c r="A80" s="41">
        <v>591</v>
      </c>
      <c r="B80" s="26" t="s">
        <v>363</v>
      </c>
      <c r="C80" s="26" t="s">
        <v>356</v>
      </c>
      <c r="D80" s="64">
        <v>8</v>
      </c>
      <c r="E80" s="64">
        <v>8</v>
      </c>
      <c r="F80" s="64">
        <v>708.34</v>
      </c>
      <c r="G80" s="92">
        <f t="shared" si="8"/>
        <v>1</v>
      </c>
      <c r="H80" s="64">
        <v>56.7</v>
      </c>
      <c r="I80" s="64">
        <v>0</v>
      </c>
      <c r="J80" s="40">
        <v>1121</v>
      </c>
      <c r="K80" s="76">
        <v>1345</v>
      </c>
      <c r="L80" s="65">
        <v>630.29999999999995</v>
      </c>
      <c r="M80" s="65">
        <v>31.5</v>
      </c>
      <c r="N80" s="64">
        <v>2156</v>
      </c>
      <c r="O80" s="64">
        <v>2515</v>
      </c>
      <c r="P80" s="64">
        <v>779.07</v>
      </c>
      <c r="Q80" s="98">
        <v>0.36134972170686502</v>
      </c>
      <c r="R80" s="64">
        <v>0</v>
      </c>
    </row>
    <row r="81" spans="1:18">
      <c r="A81" s="41">
        <v>594</v>
      </c>
      <c r="B81" s="26" t="s">
        <v>364</v>
      </c>
      <c r="C81" s="26" t="s">
        <v>356</v>
      </c>
      <c r="D81" s="64">
        <v>17</v>
      </c>
      <c r="E81" s="64">
        <v>18.95</v>
      </c>
      <c r="F81" s="64">
        <v>1695.4</v>
      </c>
      <c r="G81" s="92">
        <f t="shared" si="8"/>
        <v>1.1147058823529401</v>
      </c>
      <c r="H81" s="64">
        <v>169.5</v>
      </c>
      <c r="I81" s="64">
        <v>0</v>
      </c>
      <c r="J81" s="40">
        <v>1487</v>
      </c>
      <c r="K81" s="76">
        <v>1784</v>
      </c>
      <c r="L81" s="65">
        <v>1193.3599999999999</v>
      </c>
      <c r="M81" s="65">
        <v>59.7</v>
      </c>
      <c r="N81" s="64">
        <v>2859</v>
      </c>
      <c r="O81" s="64">
        <v>3335</v>
      </c>
      <c r="P81" s="64">
        <v>2859.62</v>
      </c>
      <c r="Q81" s="98">
        <v>1.0002168590416201</v>
      </c>
      <c r="R81" s="64">
        <v>428.9</v>
      </c>
    </row>
    <row r="82" spans="1:18">
      <c r="A82" s="41">
        <v>716</v>
      </c>
      <c r="B82" s="26" t="s">
        <v>365</v>
      </c>
      <c r="C82" s="26" t="s">
        <v>356</v>
      </c>
      <c r="D82" s="64">
        <v>8</v>
      </c>
      <c r="E82" s="64">
        <v>10.55</v>
      </c>
      <c r="F82" s="64">
        <v>1059.94</v>
      </c>
      <c r="G82" s="92">
        <f t="shared" si="8"/>
        <v>1.3187500000000001</v>
      </c>
      <c r="H82" s="64">
        <v>127.2</v>
      </c>
      <c r="I82" s="64">
        <v>0</v>
      </c>
      <c r="J82" s="40">
        <v>837</v>
      </c>
      <c r="K82" s="76">
        <v>1004</v>
      </c>
      <c r="L82" s="65">
        <v>1218.79</v>
      </c>
      <c r="M82" s="65">
        <v>97.5</v>
      </c>
      <c r="N82" s="64">
        <v>1610</v>
      </c>
      <c r="O82" s="64">
        <v>1878</v>
      </c>
      <c r="P82" s="64">
        <v>1246.1099999999999</v>
      </c>
      <c r="Q82" s="98">
        <v>0.77398136645962701</v>
      </c>
      <c r="R82" s="64">
        <v>0</v>
      </c>
    </row>
    <row r="83" spans="1:18">
      <c r="A83" s="41">
        <v>717</v>
      </c>
      <c r="B83" s="26" t="s">
        <v>366</v>
      </c>
      <c r="C83" s="26" t="s">
        <v>356</v>
      </c>
      <c r="D83" s="64">
        <v>14</v>
      </c>
      <c r="E83" s="64">
        <v>16.100000000000001</v>
      </c>
      <c r="F83" s="64">
        <v>1250.5899999999999</v>
      </c>
      <c r="G83" s="92">
        <f t="shared" si="8"/>
        <v>1.1499999999999999</v>
      </c>
      <c r="H83" s="64">
        <v>125.1</v>
      </c>
      <c r="I83" s="64">
        <v>0</v>
      </c>
      <c r="J83" s="40">
        <v>1338</v>
      </c>
      <c r="K83" s="76">
        <v>1606</v>
      </c>
      <c r="L83" s="65">
        <v>1571.57</v>
      </c>
      <c r="M83" s="65">
        <v>78.599999999999994</v>
      </c>
      <c r="N83" s="64">
        <v>2573</v>
      </c>
      <c r="O83" s="64">
        <v>3002</v>
      </c>
      <c r="P83" s="64">
        <v>1406.79</v>
      </c>
      <c r="Q83" s="98">
        <v>0.546750874465604</v>
      </c>
      <c r="R83" s="64">
        <v>211</v>
      </c>
    </row>
    <row r="84" spans="1:18">
      <c r="A84" s="41">
        <v>719</v>
      </c>
      <c r="B84" s="26" t="s">
        <v>367</v>
      </c>
      <c r="C84" s="26" t="s">
        <v>356</v>
      </c>
      <c r="D84" s="64">
        <v>19</v>
      </c>
      <c r="E84" s="64">
        <v>18</v>
      </c>
      <c r="F84" s="64">
        <v>1372.67</v>
      </c>
      <c r="G84" s="92">
        <f t="shared" si="8"/>
        <v>0.94736842105263197</v>
      </c>
      <c r="H84" s="64">
        <v>109.8</v>
      </c>
      <c r="I84" s="64">
        <v>0</v>
      </c>
      <c r="J84" s="40">
        <v>1901</v>
      </c>
      <c r="K84" s="76">
        <v>2280</v>
      </c>
      <c r="L84" s="65">
        <v>1888.07</v>
      </c>
      <c r="M84" s="65">
        <v>94.4</v>
      </c>
      <c r="N84" s="64">
        <v>3655</v>
      </c>
      <c r="O84" s="64">
        <v>4264</v>
      </c>
      <c r="P84" s="64">
        <v>2031.09</v>
      </c>
      <c r="Q84" s="98">
        <v>0.55570177838577295</v>
      </c>
      <c r="R84" s="64">
        <v>304.7</v>
      </c>
    </row>
    <row r="85" spans="1:18">
      <c r="A85" s="41">
        <v>720</v>
      </c>
      <c r="B85" s="26" t="s">
        <v>368</v>
      </c>
      <c r="C85" s="26" t="s">
        <v>356</v>
      </c>
      <c r="D85" s="64">
        <v>8</v>
      </c>
      <c r="E85" s="64">
        <v>11</v>
      </c>
      <c r="F85" s="64">
        <v>1287.1199999999999</v>
      </c>
      <c r="G85" s="92">
        <f t="shared" si="8"/>
        <v>1.375</v>
      </c>
      <c r="H85" s="64">
        <v>154.5</v>
      </c>
      <c r="I85" s="64">
        <v>0</v>
      </c>
      <c r="J85" s="40">
        <v>895</v>
      </c>
      <c r="K85" s="76">
        <v>1073</v>
      </c>
      <c r="L85" s="65">
        <v>530.91999999999996</v>
      </c>
      <c r="M85" s="65">
        <v>26.5</v>
      </c>
      <c r="N85" s="64">
        <v>1720</v>
      </c>
      <c r="O85" s="64">
        <v>2007</v>
      </c>
      <c r="P85" s="64">
        <v>432.66</v>
      </c>
      <c r="Q85" s="98">
        <v>0.25154651162790698</v>
      </c>
      <c r="R85" s="64">
        <v>0</v>
      </c>
    </row>
    <row r="86" spans="1:18">
      <c r="A86" s="41">
        <v>721</v>
      </c>
      <c r="B86" s="26" t="s">
        <v>369</v>
      </c>
      <c r="C86" s="26" t="s">
        <v>356</v>
      </c>
      <c r="D86" s="64">
        <v>8</v>
      </c>
      <c r="E86" s="64">
        <v>6.95</v>
      </c>
      <c r="F86" s="64">
        <v>464.45</v>
      </c>
      <c r="G86" s="92">
        <f t="shared" si="8"/>
        <v>0.86875000000000002</v>
      </c>
      <c r="H86" s="64">
        <v>37.200000000000003</v>
      </c>
      <c r="I86" s="64">
        <v>0</v>
      </c>
      <c r="J86" s="40">
        <v>939</v>
      </c>
      <c r="K86" s="76">
        <v>1127</v>
      </c>
      <c r="L86" s="65">
        <v>737.83</v>
      </c>
      <c r="M86" s="65">
        <v>36.9</v>
      </c>
      <c r="N86" s="64">
        <v>1805</v>
      </c>
      <c r="O86" s="64">
        <v>2107</v>
      </c>
      <c r="P86" s="64">
        <v>930.6</v>
      </c>
      <c r="Q86" s="98">
        <v>0.51556786703601098</v>
      </c>
      <c r="R86" s="64">
        <v>139.6</v>
      </c>
    </row>
    <row r="87" spans="1:18">
      <c r="A87" s="50">
        <v>732</v>
      </c>
      <c r="B87" s="44" t="s">
        <v>370</v>
      </c>
      <c r="C87" s="44" t="s">
        <v>356</v>
      </c>
      <c r="D87" s="64">
        <v>6</v>
      </c>
      <c r="E87" s="64">
        <v>0.6</v>
      </c>
      <c r="F87" s="64">
        <v>53.19</v>
      </c>
      <c r="G87" s="92">
        <f t="shared" si="8"/>
        <v>0.1</v>
      </c>
      <c r="H87" s="64">
        <v>2.7</v>
      </c>
      <c r="I87" s="64">
        <v>16.2</v>
      </c>
      <c r="J87" s="43">
        <v>674</v>
      </c>
      <c r="K87" s="77">
        <v>808</v>
      </c>
      <c r="L87" s="65">
        <v>583.69000000000005</v>
      </c>
      <c r="M87" s="65">
        <v>29.2</v>
      </c>
      <c r="N87" s="64">
        <v>1296</v>
      </c>
      <c r="O87" s="64">
        <v>1511</v>
      </c>
      <c r="P87" s="64">
        <v>318</v>
      </c>
      <c r="Q87" s="98">
        <v>0.24537037037036999</v>
      </c>
      <c r="R87" s="64">
        <v>0</v>
      </c>
    </row>
    <row r="88" spans="1:18" s="5" customFormat="1">
      <c r="A88" s="45" t="s">
        <v>303</v>
      </c>
      <c r="B88" s="35"/>
      <c r="C88" s="35" t="s">
        <v>356</v>
      </c>
      <c r="D88" s="45">
        <f>SUM(D73:D87)</f>
        <v>158</v>
      </c>
      <c r="E88" s="45">
        <f>SUM(E73:E87)</f>
        <v>142.55000000000001</v>
      </c>
      <c r="F88" s="45">
        <f>SUM(F73:F87)</f>
        <v>12738.32</v>
      </c>
      <c r="G88" s="93">
        <f t="shared" si="8"/>
        <v>0.90221518987341798</v>
      </c>
      <c r="H88" s="45">
        <f t="shared" ref="H88:M88" si="9">SUM(H73:H87)</f>
        <v>1165.9000000000001</v>
      </c>
      <c r="I88" s="45">
        <f t="shared" si="9"/>
        <v>74.7</v>
      </c>
      <c r="J88" s="45">
        <f t="shared" si="9"/>
        <v>18560</v>
      </c>
      <c r="K88" s="45">
        <f t="shared" si="9"/>
        <v>22270</v>
      </c>
      <c r="L88" s="45">
        <f t="shared" si="9"/>
        <v>15686.23</v>
      </c>
      <c r="M88" s="78">
        <f t="shared" si="9"/>
        <v>871.9</v>
      </c>
      <c r="N88" s="67">
        <v>35690</v>
      </c>
      <c r="O88" s="67">
        <v>41638</v>
      </c>
      <c r="P88" s="67">
        <v>28901.279999999999</v>
      </c>
      <c r="Q88" s="99">
        <v>0.80979999999999996</v>
      </c>
      <c r="R88" s="45">
        <f>SUM(R73:R87)</f>
        <v>5270</v>
      </c>
    </row>
    <row r="89" spans="1:18">
      <c r="A89" s="41">
        <v>52</v>
      </c>
      <c r="B89" s="26" t="s">
        <v>371</v>
      </c>
      <c r="C89" s="26" t="s">
        <v>372</v>
      </c>
      <c r="D89" s="64">
        <v>18</v>
      </c>
      <c r="E89" s="64">
        <v>13</v>
      </c>
      <c r="F89" s="64">
        <v>1337.75</v>
      </c>
      <c r="G89" s="92">
        <f t="shared" si="8"/>
        <v>0.72222222222222199</v>
      </c>
      <c r="H89" s="64">
        <v>66.900000000000006</v>
      </c>
      <c r="I89" s="64">
        <v>0</v>
      </c>
      <c r="J89" s="74">
        <v>2274</v>
      </c>
      <c r="K89" s="75">
        <v>2729</v>
      </c>
      <c r="L89" s="65">
        <v>1981.42</v>
      </c>
      <c r="M89" s="65">
        <v>99.1</v>
      </c>
      <c r="N89" s="64">
        <v>4425</v>
      </c>
      <c r="O89" s="64">
        <v>5163</v>
      </c>
      <c r="P89" s="64">
        <v>3532.4</v>
      </c>
      <c r="Q89" s="98">
        <v>0.79828248587570605</v>
      </c>
      <c r="R89" s="64">
        <v>529.9</v>
      </c>
    </row>
    <row r="90" spans="1:18">
      <c r="A90" s="41">
        <v>54</v>
      </c>
      <c r="B90" s="26" t="s">
        <v>373</v>
      </c>
      <c r="C90" s="26" t="s">
        <v>372</v>
      </c>
      <c r="D90" s="64">
        <v>18</v>
      </c>
      <c r="E90" s="64">
        <v>17.05</v>
      </c>
      <c r="F90" s="64">
        <v>1857.59</v>
      </c>
      <c r="G90" s="92">
        <f t="shared" si="8"/>
        <v>0.94722222222222197</v>
      </c>
      <c r="H90" s="64">
        <v>148.6</v>
      </c>
      <c r="I90" s="64">
        <v>0</v>
      </c>
      <c r="J90" s="40">
        <v>2093</v>
      </c>
      <c r="K90" s="76">
        <v>2512</v>
      </c>
      <c r="L90" s="65">
        <v>2293.8200000000002</v>
      </c>
      <c r="M90" s="65">
        <v>114.7</v>
      </c>
      <c r="N90" s="64">
        <v>4074</v>
      </c>
      <c r="O90" s="64">
        <v>4753</v>
      </c>
      <c r="P90" s="64">
        <v>4244</v>
      </c>
      <c r="Q90" s="98">
        <v>1.04172803141875</v>
      </c>
      <c r="R90" s="64">
        <v>636.6</v>
      </c>
    </row>
    <row r="91" spans="1:18">
      <c r="A91" s="41">
        <v>56</v>
      </c>
      <c r="B91" s="26" t="s">
        <v>374</v>
      </c>
      <c r="C91" s="26" t="s">
        <v>372</v>
      </c>
      <c r="D91" s="64">
        <v>7</v>
      </c>
      <c r="E91" s="64">
        <v>3</v>
      </c>
      <c r="F91" s="64">
        <v>243.84</v>
      </c>
      <c r="G91" s="92">
        <f t="shared" si="8"/>
        <v>0.42857142857142899</v>
      </c>
      <c r="H91" s="64">
        <v>12.2</v>
      </c>
      <c r="I91" s="64">
        <v>12</v>
      </c>
      <c r="J91" s="40">
        <v>964</v>
      </c>
      <c r="K91" s="76">
        <v>1157</v>
      </c>
      <c r="L91" s="65">
        <v>567.89</v>
      </c>
      <c r="M91" s="65">
        <v>28.4</v>
      </c>
      <c r="N91" s="64">
        <v>1877</v>
      </c>
      <c r="O91" s="64">
        <v>2190</v>
      </c>
      <c r="P91" s="64">
        <v>5174.3999999999996</v>
      </c>
      <c r="Q91" s="98">
        <v>2.7567394778902501</v>
      </c>
      <c r="R91" s="64">
        <v>1293.5999999999999</v>
      </c>
    </row>
    <row r="92" spans="1:18">
      <c r="A92" s="41">
        <v>58</v>
      </c>
      <c r="B92" s="26" t="s">
        <v>375</v>
      </c>
      <c r="C92" s="26" t="s">
        <v>372</v>
      </c>
      <c r="D92" s="64"/>
      <c r="E92" s="64"/>
      <c r="F92" s="64"/>
      <c r="G92" s="92"/>
      <c r="H92" s="64">
        <v>0</v>
      </c>
      <c r="I92" s="64">
        <v>0</v>
      </c>
      <c r="J92" s="40">
        <v>685</v>
      </c>
      <c r="K92" s="76">
        <v>823</v>
      </c>
      <c r="L92" s="65">
        <v>432.3</v>
      </c>
      <c r="M92" s="65">
        <v>21.6</v>
      </c>
      <c r="N92" s="64">
        <v>1334</v>
      </c>
      <c r="O92" s="64">
        <v>1557</v>
      </c>
      <c r="P92" s="64">
        <v>1046.06</v>
      </c>
      <c r="Q92" s="98">
        <v>0.78415292353823096</v>
      </c>
      <c r="R92" s="64">
        <v>156.9</v>
      </c>
    </row>
    <row r="93" spans="1:18">
      <c r="A93" s="41">
        <v>351</v>
      </c>
      <c r="B93" s="26" t="s">
        <v>376</v>
      </c>
      <c r="C93" s="26" t="s">
        <v>372</v>
      </c>
      <c r="D93" s="64">
        <v>10</v>
      </c>
      <c r="E93" s="64">
        <v>1</v>
      </c>
      <c r="F93" s="64">
        <v>120</v>
      </c>
      <c r="G93" s="92">
        <f t="shared" ref="G93:G100" si="10">E93/D93</f>
        <v>0.1</v>
      </c>
      <c r="H93" s="64">
        <v>6</v>
      </c>
      <c r="I93" s="64">
        <v>27</v>
      </c>
      <c r="J93" s="40">
        <v>1649</v>
      </c>
      <c r="K93" s="76">
        <v>1977</v>
      </c>
      <c r="L93" s="65">
        <v>1676.3</v>
      </c>
      <c r="M93" s="65">
        <v>83.8</v>
      </c>
      <c r="N93" s="64">
        <v>3198</v>
      </c>
      <c r="O93" s="64">
        <v>3732</v>
      </c>
      <c r="P93" s="64">
        <v>1652.5</v>
      </c>
      <c r="Q93" s="98">
        <v>0.51672920575359604</v>
      </c>
      <c r="R93" s="64">
        <v>247.9</v>
      </c>
    </row>
    <row r="94" spans="1:18">
      <c r="A94" s="41">
        <v>367</v>
      </c>
      <c r="B94" s="26" t="s">
        <v>377</v>
      </c>
      <c r="C94" s="26" t="s">
        <v>372</v>
      </c>
      <c r="D94" s="64">
        <v>14</v>
      </c>
      <c r="E94" s="64">
        <v>3</v>
      </c>
      <c r="F94" s="64">
        <v>248.1</v>
      </c>
      <c r="G94" s="92">
        <f t="shared" si="10"/>
        <v>0.214285714285714</v>
      </c>
      <c r="H94" s="64">
        <v>12.4</v>
      </c>
      <c r="I94" s="64">
        <v>33</v>
      </c>
      <c r="J94" s="40">
        <v>1619</v>
      </c>
      <c r="K94" s="76">
        <v>1943</v>
      </c>
      <c r="L94" s="65">
        <v>1126.5999999999999</v>
      </c>
      <c r="M94" s="65">
        <v>56.3</v>
      </c>
      <c r="N94" s="64">
        <v>3151</v>
      </c>
      <c r="O94" s="64">
        <v>3677</v>
      </c>
      <c r="P94" s="64">
        <v>2894.9</v>
      </c>
      <c r="Q94" s="98">
        <v>0.91872421453506803</v>
      </c>
      <c r="R94" s="64">
        <v>434.2</v>
      </c>
    </row>
    <row r="95" spans="1:18">
      <c r="A95" s="41">
        <v>572</v>
      </c>
      <c r="B95" s="26" t="s">
        <v>378</v>
      </c>
      <c r="C95" s="26" t="s">
        <v>372</v>
      </c>
      <c r="D95" s="64">
        <v>8</v>
      </c>
      <c r="E95" s="64">
        <v>3</v>
      </c>
      <c r="F95" s="64">
        <v>358</v>
      </c>
      <c r="G95" s="92">
        <f t="shared" si="10"/>
        <v>0.375</v>
      </c>
      <c r="H95" s="64">
        <v>17.899999999999999</v>
      </c>
      <c r="I95" s="64">
        <v>15</v>
      </c>
      <c r="J95" s="40">
        <v>701</v>
      </c>
      <c r="K95" s="76">
        <v>841</v>
      </c>
      <c r="L95" s="65">
        <v>393</v>
      </c>
      <c r="M95" s="65">
        <v>19.7</v>
      </c>
      <c r="N95" s="64">
        <v>1365</v>
      </c>
      <c r="O95" s="64">
        <v>1593</v>
      </c>
      <c r="P95" s="64">
        <v>1932.15</v>
      </c>
      <c r="Q95" s="98">
        <v>1.4154945054945101</v>
      </c>
      <c r="R95" s="64">
        <v>483</v>
      </c>
    </row>
    <row r="96" spans="1:18">
      <c r="A96" s="41">
        <v>587</v>
      </c>
      <c r="B96" s="26" t="s">
        <v>379</v>
      </c>
      <c r="C96" s="26" t="s">
        <v>372</v>
      </c>
      <c r="D96" s="64">
        <v>10</v>
      </c>
      <c r="E96" s="64">
        <v>3.3</v>
      </c>
      <c r="F96" s="64">
        <v>268.20999999999998</v>
      </c>
      <c r="G96" s="92">
        <f t="shared" si="10"/>
        <v>0.33</v>
      </c>
      <c r="H96" s="64">
        <v>13.4</v>
      </c>
      <c r="I96" s="64">
        <v>20.100000000000001</v>
      </c>
      <c r="J96" s="40">
        <v>977</v>
      </c>
      <c r="K96" s="76">
        <v>1172</v>
      </c>
      <c r="L96" s="65">
        <v>1047.26</v>
      </c>
      <c r="M96" s="65">
        <v>52.4</v>
      </c>
      <c r="N96" s="64">
        <v>1903</v>
      </c>
      <c r="O96" s="64">
        <v>2218</v>
      </c>
      <c r="P96" s="64">
        <v>1466.23</v>
      </c>
      <c r="Q96" s="98">
        <v>0.77048344718864903</v>
      </c>
      <c r="R96" s="64">
        <v>219.9</v>
      </c>
    </row>
    <row r="97" spans="1:18">
      <c r="A97" s="41">
        <v>704</v>
      </c>
      <c r="B97" s="26" t="s">
        <v>380</v>
      </c>
      <c r="C97" s="26" t="s">
        <v>372</v>
      </c>
      <c r="D97" s="64">
        <v>9</v>
      </c>
      <c r="E97" s="64">
        <v>8</v>
      </c>
      <c r="F97" s="64">
        <v>475.24</v>
      </c>
      <c r="G97" s="92">
        <f t="shared" si="10"/>
        <v>0.88888888888888895</v>
      </c>
      <c r="H97" s="64">
        <v>38</v>
      </c>
      <c r="I97" s="64">
        <v>0</v>
      </c>
      <c r="J97" s="40">
        <v>940</v>
      </c>
      <c r="K97" s="76">
        <v>1128</v>
      </c>
      <c r="L97" s="65">
        <v>871.75</v>
      </c>
      <c r="M97" s="65">
        <v>43.6</v>
      </c>
      <c r="N97" s="64">
        <v>1831</v>
      </c>
      <c r="O97" s="64">
        <v>2136</v>
      </c>
      <c r="P97" s="64">
        <v>533.22</v>
      </c>
      <c r="Q97" s="98">
        <v>0.29121791370835598</v>
      </c>
      <c r="R97" s="64">
        <v>0</v>
      </c>
    </row>
    <row r="98" spans="1:18">
      <c r="A98" s="41">
        <v>706</v>
      </c>
      <c r="B98" s="26" t="s">
        <v>381</v>
      </c>
      <c r="C98" s="26" t="s">
        <v>372</v>
      </c>
      <c r="D98" s="64">
        <v>9</v>
      </c>
      <c r="E98" s="64">
        <v>5.8</v>
      </c>
      <c r="F98" s="64">
        <v>364.18</v>
      </c>
      <c r="G98" s="92">
        <f t="shared" si="10"/>
        <v>0.64444444444444404</v>
      </c>
      <c r="H98" s="64">
        <v>18.2</v>
      </c>
      <c r="I98" s="64">
        <v>9.6</v>
      </c>
      <c r="J98" s="43">
        <v>1033</v>
      </c>
      <c r="K98" s="77">
        <v>1240</v>
      </c>
      <c r="L98" s="65">
        <v>1012.49</v>
      </c>
      <c r="M98" s="65">
        <v>50.6</v>
      </c>
      <c r="N98" s="64">
        <v>2012</v>
      </c>
      <c r="O98" s="64">
        <v>2347</v>
      </c>
      <c r="P98" s="64">
        <v>1672.52</v>
      </c>
      <c r="Q98" s="98">
        <v>0.83127236580516894</v>
      </c>
      <c r="R98" s="64">
        <v>250.9</v>
      </c>
    </row>
    <row r="99" spans="1:18">
      <c r="A99" s="41">
        <v>710</v>
      </c>
      <c r="B99" s="26" t="s">
        <v>382</v>
      </c>
      <c r="C99" s="26" t="s">
        <v>372</v>
      </c>
      <c r="D99" s="64">
        <v>7</v>
      </c>
      <c r="E99" s="64">
        <v>5</v>
      </c>
      <c r="F99" s="64">
        <v>383.1</v>
      </c>
      <c r="G99" s="92">
        <f t="shared" si="10"/>
        <v>0.71428571428571397</v>
      </c>
      <c r="H99" s="64">
        <v>19.2</v>
      </c>
      <c r="I99" s="64">
        <v>0</v>
      </c>
      <c r="J99" s="40">
        <v>794</v>
      </c>
      <c r="K99" s="76">
        <v>953</v>
      </c>
      <c r="L99" s="65">
        <v>484.4</v>
      </c>
      <c r="M99" s="65">
        <v>24.2</v>
      </c>
      <c r="N99" s="64">
        <v>1546</v>
      </c>
      <c r="O99" s="64">
        <v>1804</v>
      </c>
      <c r="P99" s="64">
        <v>307.2</v>
      </c>
      <c r="Q99" s="98">
        <v>0.19870633893919801</v>
      </c>
      <c r="R99" s="64">
        <v>0</v>
      </c>
    </row>
    <row r="100" spans="1:18">
      <c r="A100" s="41">
        <v>713</v>
      </c>
      <c r="B100" s="26" t="s">
        <v>383</v>
      </c>
      <c r="C100" s="26" t="s">
        <v>372</v>
      </c>
      <c r="D100" s="64">
        <v>5</v>
      </c>
      <c r="E100" s="64">
        <v>4</v>
      </c>
      <c r="F100" s="64">
        <v>286</v>
      </c>
      <c r="G100" s="92">
        <f t="shared" si="10"/>
        <v>0.8</v>
      </c>
      <c r="H100" s="64">
        <v>22.9</v>
      </c>
      <c r="I100" s="64">
        <v>0</v>
      </c>
      <c r="J100" s="40">
        <v>619</v>
      </c>
      <c r="K100" s="76">
        <v>743</v>
      </c>
      <c r="L100" s="65">
        <v>529.54999999999995</v>
      </c>
      <c r="M100" s="65">
        <v>26.5</v>
      </c>
      <c r="N100" s="64">
        <v>1205</v>
      </c>
      <c r="O100" s="64">
        <v>1406</v>
      </c>
      <c r="P100" s="64">
        <v>382.6</v>
      </c>
      <c r="Q100" s="98">
        <v>0.31751037344398297</v>
      </c>
      <c r="R100" s="64">
        <v>0</v>
      </c>
    </row>
    <row r="101" spans="1:18">
      <c r="A101" s="41">
        <v>715</v>
      </c>
      <c r="B101" s="26" t="s">
        <v>384</v>
      </c>
      <c r="C101" s="26" t="s">
        <v>372</v>
      </c>
      <c r="D101" s="64"/>
      <c r="E101" s="64"/>
      <c r="F101" s="64"/>
      <c r="G101" s="92"/>
      <c r="H101" s="64">
        <v>0</v>
      </c>
      <c r="I101" s="64">
        <v>0</v>
      </c>
      <c r="J101" s="40">
        <v>464</v>
      </c>
      <c r="K101" s="76">
        <v>557</v>
      </c>
      <c r="L101" s="65">
        <v>400.34</v>
      </c>
      <c r="M101" s="65">
        <v>20</v>
      </c>
      <c r="N101" s="64">
        <v>904</v>
      </c>
      <c r="O101" s="64">
        <v>1054</v>
      </c>
      <c r="P101" s="64">
        <v>226</v>
      </c>
      <c r="Q101" s="98">
        <v>0.25</v>
      </c>
      <c r="R101" s="64">
        <v>0</v>
      </c>
    </row>
    <row r="102" spans="1:18">
      <c r="A102" s="41">
        <v>738</v>
      </c>
      <c r="B102" s="26" t="s">
        <v>385</v>
      </c>
      <c r="C102" s="26" t="s">
        <v>372</v>
      </c>
      <c r="D102" s="64">
        <v>8</v>
      </c>
      <c r="E102" s="64">
        <v>2</v>
      </c>
      <c r="F102" s="64">
        <v>118</v>
      </c>
      <c r="G102" s="92">
        <f>E102/D102</f>
        <v>0.25</v>
      </c>
      <c r="H102" s="64">
        <v>5.9</v>
      </c>
      <c r="I102" s="64">
        <v>18</v>
      </c>
      <c r="J102" s="43">
        <v>988</v>
      </c>
      <c r="K102" s="77">
        <v>1185</v>
      </c>
      <c r="L102" s="65">
        <v>596.20000000000005</v>
      </c>
      <c r="M102" s="65">
        <v>29.8</v>
      </c>
      <c r="N102" s="64">
        <v>1923</v>
      </c>
      <c r="O102" s="64">
        <v>2243</v>
      </c>
      <c r="P102" s="64">
        <v>1308</v>
      </c>
      <c r="Q102" s="98">
        <v>0.68018720748829997</v>
      </c>
      <c r="R102" s="64">
        <v>196.2</v>
      </c>
    </row>
    <row r="103" spans="1:18" s="5" customFormat="1">
      <c r="A103" s="45" t="s">
        <v>303</v>
      </c>
      <c r="B103" s="35"/>
      <c r="C103" s="35" t="s">
        <v>372</v>
      </c>
      <c r="D103" s="45">
        <f>SUM(D89:D102)</f>
        <v>123</v>
      </c>
      <c r="E103" s="45">
        <f>SUM(E89:E102)</f>
        <v>68.150000000000006</v>
      </c>
      <c r="F103" s="45">
        <f>SUM(F89:F102)</f>
        <v>6060.01</v>
      </c>
      <c r="G103" s="93">
        <f>E103/D103</f>
        <v>0.55406504065040596</v>
      </c>
      <c r="H103" s="45">
        <f t="shared" ref="H103:M103" si="11">SUM(H89:H102)</f>
        <v>381.6</v>
      </c>
      <c r="I103" s="45">
        <f t="shared" si="11"/>
        <v>134.69999999999999</v>
      </c>
      <c r="J103" s="45">
        <f t="shared" si="11"/>
        <v>15800</v>
      </c>
      <c r="K103" s="45">
        <f t="shared" si="11"/>
        <v>18960</v>
      </c>
      <c r="L103" s="45">
        <f t="shared" si="11"/>
        <v>13413.32</v>
      </c>
      <c r="M103" s="78">
        <f t="shared" si="11"/>
        <v>670.7</v>
      </c>
      <c r="N103" s="67">
        <v>30748</v>
      </c>
      <c r="O103" s="67">
        <v>35873</v>
      </c>
      <c r="P103" s="67">
        <v>26372.18</v>
      </c>
      <c r="Q103" s="99">
        <v>0.85770000000000002</v>
      </c>
      <c r="R103" s="45">
        <f>SUM(R89:R102)</f>
        <v>4449.1000000000004</v>
      </c>
    </row>
    <row r="104" spans="1:18">
      <c r="A104" s="41">
        <v>307</v>
      </c>
      <c r="B104" s="27" t="s">
        <v>386</v>
      </c>
      <c r="C104" s="27" t="s">
        <v>387</v>
      </c>
      <c r="D104" s="64">
        <v>91</v>
      </c>
      <c r="E104" s="64">
        <v>13.1</v>
      </c>
      <c r="F104" s="64">
        <v>1054.55</v>
      </c>
      <c r="G104" s="92">
        <f>E104/D104</f>
        <v>0.143956043956044</v>
      </c>
      <c r="H104" s="64">
        <v>52.7</v>
      </c>
      <c r="I104" s="64">
        <v>233.7</v>
      </c>
      <c r="J104" s="80">
        <v>16810</v>
      </c>
      <c r="K104" s="81">
        <v>20170</v>
      </c>
      <c r="L104" s="65">
        <v>19310.47</v>
      </c>
      <c r="M104" s="65">
        <v>965.5</v>
      </c>
      <c r="N104" s="64">
        <v>31270</v>
      </c>
      <c r="O104" s="64">
        <v>36482</v>
      </c>
      <c r="P104" s="64">
        <v>21301</v>
      </c>
      <c r="Q104" s="98">
        <v>0.68120000000000003</v>
      </c>
      <c r="R104" s="64">
        <v>3195.2</v>
      </c>
    </row>
    <row r="105" spans="1:18" s="5" customFormat="1">
      <c r="A105" s="82" t="s">
        <v>303</v>
      </c>
      <c r="B105" s="83" t="s">
        <v>386</v>
      </c>
      <c r="C105" s="83" t="s">
        <v>387</v>
      </c>
      <c r="D105" s="86">
        <v>91</v>
      </c>
      <c r="E105" s="86">
        <v>13.1</v>
      </c>
      <c r="F105" s="86">
        <v>1054.55</v>
      </c>
      <c r="G105" s="100">
        <f>E105/D105</f>
        <v>0.143956043956044</v>
      </c>
      <c r="H105" s="86">
        <v>52.7</v>
      </c>
      <c r="I105" s="86">
        <v>233.7</v>
      </c>
      <c r="J105" s="82">
        <v>16810</v>
      </c>
      <c r="K105" s="84">
        <v>20170</v>
      </c>
      <c r="L105" s="101">
        <v>19310.47</v>
      </c>
      <c r="M105" s="101">
        <v>965.5</v>
      </c>
      <c r="N105" s="67">
        <v>31270</v>
      </c>
      <c r="O105" s="67">
        <v>36482</v>
      </c>
      <c r="P105" s="67">
        <v>21301</v>
      </c>
      <c r="Q105" s="99">
        <v>0.68120000000000003</v>
      </c>
      <c r="R105" s="67">
        <v>3195.2</v>
      </c>
    </row>
    <row r="106" spans="1:18">
      <c r="A106" s="67"/>
      <c r="B106" s="67"/>
      <c r="C106" s="67"/>
      <c r="D106" s="67">
        <v>1357</v>
      </c>
      <c r="E106" s="67">
        <v>942.89</v>
      </c>
      <c r="F106" s="67">
        <v>90114.21</v>
      </c>
      <c r="G106" s="93">
        <v>0.69483419307295502</v>
      </c>
      <c r="H106" s="67">
        <v>7516.4</v>
      </c>
      <c r="I106" s="67">
        <v>1424.8</v>
      </c>
      <c r="J106" s="67">
        <v>149750</v>
      </c>
      <c r="K106" s="67">
        <v>179535</v>
      </c>
      <c r="L106" s="67">
        <v>135484.87</v>
      </c>
      <c r="M106" s="37">
        <v>7609.5</v>
      </c>
      <c r="N106" s="67">
        <v>298192</v>
      </c>
      <c r="O106" s="67">
        <v>347652</v>
      </c>
      <c r="P106" s="67">
        <v>248807.92</v>
      </c>
      <c r="Q106" s="99">
        <v>0.68120000000000003</v>
      </c>
      <c r="R106" s="67">
        <v>45862.400000000001</v>
      </c>
    </row>
    <row r="107" spans="1:18" s="6" customFormat="1" ht="12">
      <c r="A107" s="6" t="s">
        <v>245</v>
      </c>
      <c r="F107" s="6" t="s">
        <v>246</v>
      </c>
      <c r="J107" s="12"/>
      <c r="K107" s="12"/>
      <c r="M107" s="6" t="s">
        <v>388</v>
      </c>
      <c r="N107" s="87"/>
      <c r="O107" s="87"/>
      <c r="Q107" s="102" t="s">
        <v>248</v>
      </c>
    </row>
  </sheetData>
  <mergeCells count="6">
    <mergeCell ref="D1:I1"/>
    <mergeCell ref="J1:M1"/>
    <mergeCell ref="N1:R1"/>
    <mergeCell ref="A1:A2"/>
    <mergeCell ref="B1:B2"/>
    <mergeCell ref="C1:C2"/>
  </mergeCells>
  <phoneticPr fontId="15" type="noConversion"/>
  <pageMargins left="0.27500000000000002" right="0.15625" top="0.43263888888888902" bottom="0.47152777777777799" header="0.235416666666667" footer="0.235416666666667"/>
  <pageSetup paperSize="9" orientation="landscape"/>
  <headerFooter>
    <oddHeader>&amp;C10月金牌品种考核明细表（四）</oddHead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V107"/>
  <sheetViews>
    <sheetView tabSelected="1" workbookViewId="0">
      <selection activeCell="O106" sqref="O106"/>
    </sheetView>
  </sheetViews>
  <sheetFormatPr defaultColWidth="9" defaultRowHeight="13.5"/>
  <cols>
    <col min="1" max="1" width="6" customWidth="1"/>
    <col min="2" max="2" width="14.75" customWidth="1"/>
    <col min="3" max="3" width="8.125" customWidth="1"/>
    <col min="4" max="4" width="8.5" style="7" customWidth="1"/>
    <col min="5" max="5" width="8.75" style="7" customWidth="1"/>
    <col min="6" max="6" width="10.125" style="8" customWidth="1"/>
    <col min="7" max="7" width="9.375" style="9" customWidth="1"/>
    <col min="8" max="8" width="8.75" style="8" customWidth="1"/>
    <col min="9" max="9" width="8.875" style="10" customWidth="1"/>
    <col min="10" max="10" width="9.125" style="10" customWidth="1"/>
    <col min="11" max="11" width="9.125" style="11" customWidth="1"/>
    <col min="12" max="12" width="9.375" style="10" customWidth="1"/>
    <col min="13" max="13" width="9" style="12" customWidth="1"/>
    <col min="14" max="14" width="4" style="12" hidden="1" customWidth="1"/>
    <col min="15" max="15" width="12.25" style="12" customWidth="1"/>
  </cols>
  <sheetData>
    <row r="1" spans="1:256" s="3" customFormat="1" ht="27" customHeight="1">
      <c r="A1" s="309" t="s">
        <v>249</v>
      </c>
      <c r="B1" s="320" t="s">
        <v>250</v>
      </c>
      <c r="C1" s="322" t="s">
        <v>251</v>
      </c>
      <c r="D1" s="307" t="s">
        <v>38</v>
      </c>
      <c r="E1" s="307"/>
      <c r="F1" s="323"/>
      <c r="G1" s="323"/>
      <c r="H1" s="323"/>
      <c r="I1" s="317" t="s">
        <v>264</v>
      </c>
      <c r="J1" s="317"/>
      <c r="K1" s="317" t="s">
        <v>265</v>
      </c>
      <c r="L1" s="317"/>
      <c r="M1" s="317"/>
      <c r="N1" s="317"/>
      <c r="O1" s="317"/>
    </row>
    <row r="2" spans="1:256" s="4" customFormat="1" ht="21" customHeight="1">
      <c r="A2" s="319"/>
      <c r="B2" s="321"/>
      <c r="C2" s="322"/>
      <c r="D2" s="13" t="s">
        <v>266</v>
      </c>
      <c r="E2" s="13" t="s">
        <v>267</v>
      </c>
      <c r="F2" s="15" t="s">
        <v>268</v>
      </c>
      <c r="G2" s="16" t="s">
        <v>278</v>
      </c>
      <c r="H2" s="15" t="s">
        <v>271</v>
      </c>
      <c r="I2" s="54" t="s">
        <v>277</v>
      </c>
      <c r="J2" s="54" t="s">
        <v>271</v>
      </c>
      <c r="K2" s="55" t="s">
        <v>280</v>
      </c>
      <c r="L2" s="54" t="s">
        <v>281</v>
      </c>
      <c r="M2" s="56" t="s">
        <v>282</v>
      </c>
      <c r="N2" s="56" t="s">
        <v>283</v>
      </c>
      <c r="O2" s="56" t="s">
        <v>283</v>
      </c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57"/>
      <c r="FE2" s="57"/>
      <c r="FF2" s="57"/>
      <c r="FG2" s="57"/>
      <c r="FH2" s="57"/>
      <c r="FI2" s="57"/>
      <c r="FJ2" s="57"/>
      <c r="FK2" s="57"/>
      <c r="FL2" s="57"/>
      <c r="FM2" s="57"/>
      <c r="FN2" s="57"/>
      <c r="FO2" s="57"/>
      <c r="FP2" s="57"/>
      <c r="FQ2" s="57"/>
      <c r="FR2" s="57"/>
      <c r="FS2" s="57"/>
      <c r="FT2" s="57"/>
      <c r="FU2" s="57"/>
      <c r="FV2" s="57"/>
      <c r="FW2" s="57"/>
      <c r="FX2" s="57"/>
      <c r="FY2" s="57"/>
      <c r="FZ2" s="57"/>
      <c r="GA2" s="57"/>
      <c r="GB2" s="57"/>
      <c r="GC2" s="57"/>
      <c r="GD2" s="57"/>
      <c r="GE2" s="57"/>
      <c r="GF2" s="57"/>
      <c r="GG2" s="57"/>
      <c r="GH2" s="57"/>
      <c r="GI2" s="57"/>
      <c r="GJ2" s="57"/>
      <c r="GK2" s="57"/>
      <c r="GL2" s="57"/>
      <c r="GM2" s="57"/>
      <c r="GN2" s="57"/>
      <c r="GO2" s="57"/>
      <c r="GP2" s="57"/>
      <c r="GQ2" s="57"/>
      <c r="GR2" s="57"/>
      <c r="GS2" s="57"/>
      <c r="GT2" s="57"/>
      <c r="GU2" s="57"/>
      <c r="GV2" s="57"/>
      <c r="GW2" s="57"/>
      <c r="GX2" s="57"/>
      <c r="GY2" s="57"/>
      <c r="GZ2" s="57"/>
      <c r="HA2" s="57"/>
      <c r="HB2" s="57"/>
      <c r="HC2" s="57"/>
      <c r="HD2" s="57"/>
      <c r="HE2" s="57"/>
      <c r="HF2" s="57"/>
      <c r="HG2" s="57"/>
      <c r="HH2" s="57"/>
      <c r="HI2" s="57"/>
      <c r="HJ2" s="57"/>
      <c r="HK2" s="57"/>
      <c r="HL2" s="57"/>
      <c r="HM2" s="57"/>
      <c r="HN2" s="57"/>
      <c r="HO2" s="57"/>
      <c r="HP2" s="57"/>
      <c r="HQ2" s="57"/>
      <c r="HR2" s="57"/>
      <c r="HS2" s="57"/>
      <c r="HT2" s="57"/>
      <c r="HU2" s="57"/>
      <c r="HV2" s="57"/>
      <c r="HW2" s="57"/>
      <c r="HX2" s="57"/>
      <c r="HY2" s="57"/>
      <c r="HZ2" s="57"/>
      <c r="IA2" s="57"/>
      <c r="IB2" s="57"/>
      <c r="IC2" s="57"/>
      <c r="ID2" s="57"/>
      <c r="IE2" s="57"/>
      <c r="IF2" s="57"/>
      <c r="IG2" s="57"/>
      <c r="IH2" s="57"/>
      <c r="II2" s="57"/>
      <c r="IJ2" s="57"/>
      <c r="IK2" s="57"/>
      <c r="IL2" s="57"/>
      <c r="IM2" s="57"/>
      <c r="IN2" s="57"/>
      <c r="IO2" s="57"/>
      <c r="IP2" s="57"/>
      <c r="IQ2" s="57"/>
      <c r="IR2" s="57"/>
      <c r="IS2" s="57"/>
      <c r="IT2" s="57"/>
      <c r="IU2" s="57"/>
      <c r="IV2" s="57"/>
    </row>
    <row r="3" spans="1:256">
      <c r="A3" s="17">
        <v>308</v>
      </c>
      <c r="B3" s="18" t="s">
        <v>284</v>
      </c>
      <c r="C3" s="19" t="s">
        <v>285</v>
      </c>
      <c r="D3" s="20">
        <v>8800.1611111111106</v>
      </c>
      <c r="E3" s="21">
        <v>11734.1333333333</v>
      </c>
      <c r="F3" s="22">
        <v>1625.03</v>
      </c>
      <c r="G3" s="23">
        <f t="shared" ref="G3:G19" si="0">F3/D3</f>
        <v>0.18465911924592299</v>
      </c>
      <c r="H3" s="24">
        <v>0</v>
      </c>
      <c r="I3" s="58"/>
      <c r="J3" s="58"/>
      <c r="K3" s="59">
        <v>1332.6</v>
      </c>
      <c r="L3" s="58">
        <v>402.9</v>
      </c>
      <c r="M3" s="60"/>
      <c r="N3" s="61">
        <v>1332.6</v>
      </c>
      <c r="O3" s="60">
        <v>1332.6</v>
      </c>
    </row>
    <row r="4" spans="1:256">
      <c r="A4" s="25">
        <v>311</v>
      </c>
      <c r="B4" s="26" t="s">
        <v>286</v>
      </c>
      <c r="C4" s="27" t="s">
        <v>285</v>
      </c>
      <c r="D4" s="28">
        <v>12587.572222222199</v>
      </c>
      <c r="E4" s="29">
        <v>16784.266666666699</v>
      </c>
      <c r="F4" s="30">
        <v>3787.76</v>
      </c>
      <c r="G4" s="31">
        <f t="shared" si="0"/>
        <v>0.30091267268465499</v>
      </c>
      <c r="H4" s="32">
        <v>0</v>
      </c>
      <c r="I4" s="62">
        <v>3</v>
      </c>
      <c r="J4" s="62">
        <f>I4*3.75</f>
        <v>11.25</v>
      </c>
      <c r="K4" s="63">
        <v>6866.85</v>
      </c>
      <c r="L4" s="62">
        <v>148</v>
      </c>
      <c r="M4" s="64"/>
      <c r="N4" s="65">
        <v>6866.85</v>
      </c>
      <c r="O4" s="64">
        <v>6866.9</v>
      </c>
    </row>
    <row r="5" spans="1:256">
      <c r="A5" s="25">
        <v>339</v>
      </c>
      <c r="B5" s="26" t="s">
        <v>287</v>
      </c>
      <c r="C5" s="27" t="s">
        <v>285</v>
      </c>
      <c r="D5" s="28">
        <v>7686.2166666666699</v>
      </c>
      <c r="E5" s="29">
        <v>10248.799999999999</v>
      </c>
      <c r="F5" s="30">
        <v>5748.32</v>
      </c>
      <c r="G5" s="31">
        <f t="shared" si="0"/>
        <v>0.74787379139715404</v>
      </c>
      <c r="H5" s="32">
        <v>862.2</v>
      </c>
      <c r="I5" s="62"/>
      <c r="J5" s="62"/>
      <c r="K5" s="63">
        <v>3954.1</v>
      </c>
      <c r="L5" s="62">
        <v>92.9</v>
      </c>
      <c r="M5" s="64"/>
      <c r="N5" s="65">
        <v>3954.1</v>
      </c>
      <c r="O5" s="64">
        <v>3954.1</v>
      </c>
    </row>
    <row r="6" spans="1:256">
      <c r="A6" s="25">
        <v>349</v>
      </c>
      <c r="B6" s="26" t="s">
        <v>288</v>
      </c>
      <c r="C6" s="27" t="s">
        <v>285</v>
      </c>
      <c r="D6" s="28">
        <v>5903.9055555555597</v>
      </c>
      <c r="E6" s="29">
        <v>7872.2666666666701</v>
      </c>
      <c r="F6" s="30">
        <v>6128.56</v>
      </c>
      <c r="G6" s="31">
        <f t="shared" si="0"/>
        <v>1.0380518357433799</v>
      </c>
      <c r="H6" s="32">
        <v>919.3</v>
      </c>
      <c r="I6" s="62"/>
      <c r="J6" s="62"/>
      <c r="K6" s="63">
        <v>2182.5</v>
      </c>
      <c r="L6" s="62">
        <v>310.5</v>
      </c>
      <c r="M6" s="64"/>
      <c r="N6" s="65">
        <v>2182.5</v>
      </c>
      <c r="O6" s="64">
        <v>2182.5</v>
      </c>
    </row>
    <row r="7" spans="1:256">
      <c r="A7" s="25">
        <v>391</v>
      </c>
      <c r="B7" s="26" t="s">
        <v>289</v>
      </c>
      <c r="C7" s="27" t="s">
        <v>285</v>
      </c>
      <c r="D7" s="28">
        <v>6349.4833333333299</v>
      </c>
      <c r="E7" s="29">
        <v>8466.4</v>
      </c>
      <c r="F7" s="30">
        <v>4649.5600000000004</v>
      </c>
      <c r="G7" s="31">
        <f t="shared" si="0"/>
        <v>0.73227375455745802</v>
      </c>
      <c r="H7" s="32">
        <v>697.4</v>
      </c>
      <c r="I7" s="62"/>
      <c r="J7" s="62"/>
      <c r="K7" s="63">
        <v>3544.1372000000001</v>
      </c>
      <c r="L7" s="62">
        <v>101.2</v>
      </c>
      <c r="M7" s="64"/>
      <c r="N7" s="65">
        <v>3544.1372000000001</v>
      </c>
      <c r="O7" s="64">
        <v>3544.1</v>
      </c>
    </row>
    <row r="8" spans="1:256">
      <c r="A8" s="25">
        <v>395</v>
      </c>
      <c r="B8" s="26" t="s">
        <v>290</v>
      </c>
      <c r="C8" s="27" t="s">
        <v>285</v>
      </c>
      <c r="D8" s="28">
        <v>3230.4388888888898</v>
      </c>
      <c r="E8" s="29">
        <v>4307.4666666666699</v>
      </c>
      <c r="F8" s="30">
        <v>1653.4</v>
      </c>
      <c r="G8" s="31">
        <f t="shared" si="0"/>
        <v>0.51181899948235399</v>
      </c>
      <c r="H8" s="32">
        <v>248</v>
      </c>
      <c r="I8" s="62"/>
      <c r="J8" s="62"/>
      <c r="K8" s="63">
        <v>588.5</v>
      </c>
      <c r="L8" s="62">
        <v>60</v>
      </c>
      <c r="M8" s="64"/>
      <c r="N8" s="65">
        <v>588.5</v>
      </c>
      <c r="O8" s="64">
        <v>588.5</v>
      </c>
    </row>
    <row r="9" spans="1:256">
      <c r="A9" s="25">
        <v>517</v>
      </c>
      <c r="B9" s="26" t="s">
        <v>291</v>
      </c>
      <c r="C9" s="27" t="s">
        <v>285</v>
      </c>
      <c r="D9" s="28">
        <v>6683.6666666666697</v>
      </c>
      <c r="E9" s="29">
        <v>8912</v>
      </c>
      <c r="F9" s="30">
        <v>4409.55</v>
      </c>
      <c r="G9" s="31">
        <f t="shared" si="0"/>
        <v>0.65975013715026698</v>
      </c>
      <c r="H9" s="32">
        <v>661.4</v>
      </c>
      <c r="I9" s="62">
        <v>1</v>
      </c>
      <c r="J9" s="62">
        <f>I9*3.75</f>
        <v>3.75</v>
      </c>
      <c r="K9" s="63">
        <v>1819.45</v>
      </c>
      <c r="L9" s="62">
        <v>183</v>
      </c>
      <c r="M9" s="64">
        <v>120</v>
      </c>
      <c r="N9" s="65">
        <v>1699.45</v>
      </c>
      <c r="O9" s="64">
        <v>1699.5</v>
      </c>
    </row>
    <row r="10" spans="1:256">
      <c r="A10" s="25">
        <v>518</v>
      </c>
      <c r="B10" s="26" t="s">
        <v>292</v>
      </c>
      <c r="C10" s="27" t="s">
        <v>285</v>
      </c>
      <c r="D10" s="28">
        <v>3341.8333333333298</v>
      </c>
      <c r="E10" s="29">
        <v>4456</v>
      </c>
      <c r="F10" s="30">
        <v>833.64</v>
      </c>
      <c r="G10" s="31">
        <f t="shared" si="0"/>
        <v>0.249455887486909</v>
      </c>
      <c r="H10" s="32">
        <v>0</v>
      </c>
      <c r="I10" s="62"/>
      <c r="J10" s="62"/>
      <c r="K10" s="63">
        <v>92.5</v>
      </c>
      <c r="L10" s="62">
        <v>182.5</v>
      </c>
      <c r="M10" s="64"/>
      <c r="N10" s="65">
        <v>92.5</v>
      </c>
      <c r="O10" s="64">
        <v>92.5</v>
      </c>
    </row>
    <row r="11" spans="1:256">
      <c r="A11" s="25">
        <v>581</v>
      </c>
      <c r="B11" s="26" t="s">
        <v>293</v>
      </c>
      <c r="C11" s="27" t="s">
        <v>285</v>
      </c>
      <c r="D11" s="28">
        <v>5569.7222222222199</v>
      </c>
      <c r="E11" s="29">
        <v>7426.6666666666697</v>
      </c>
      <c r="F11" s="30">
        <v>4358.5600000000004</v>
      </c>
      <c r="G11" s="31">
        <f t="shared" si="0"/>
        <v>0.78254530946087497</v>
      </c>
      <c r="H11" s="32">
        <v>653.79999999999995</v>
      </c>
      <c r="I11" s="62">
        <v>12</v>
      </c>
      <c r="J11" s="62">
        <f>I11*3.75</f>
        <v>45</v>
      </c>
      <c r="K11" s="63">
        <v>2783.7</v>
      </c>
      <c r="L11" s="62">
        <v>83.3</v>
      </c>
      <c r="M11" s="64"/>
      <c r="N11" s="65">
        <v>2783.7</v>
      </c>
      <c r="O11" s="64">
        <v>2783.7</v>
      </c>
    </row>
    <row r="12" spans="1:256">
      <c r="A12" s="25">
        <v>585</v>
      </c>
      <c r="B12" s="26" t="s">
        <v>294</v>
      </c>
      <c r="C12" s="27" t="s">
        <v>285</v>
      </c>
      <c r="D12" s="28">
        <v>9579.9222222222197</v>
      </c>
      <c r="E12" s="29">
        <v>12773.8666666667</v>
      </c>
      <c r="F12" s="30">
        <v>11820.65</v>
      </c>
      <c r="G12" s="31">
        <f t="shared" si="0"/>
        <v>1.23389832670875</v>
      </c>
      <c r="H12" s="32">
        <v>1773.1</v>
      </c>
      <c r="I12" s="62"/>
      <c r="J12" s="62"/>
      <c r="K12" s="63">
        <v>4649.6040000000003</v>
      </c>
      <c r="L12" s="62">
        <v>140</v>
      </c>
      <c r="M12" s="64"/>
      <c r="N12" s="65">
        <v>4649.6040000000003</v>
      </c>
      <c r="O12" s="64">
        <v>4649.6000000000004</v>
      </c>
    </row>
    <row r="13" spans="1:256">
      <c r="A13" s="25">
        <v>597</v>
      </c>
      <c r="B13" s="26" t="s">
        <v>295</v>
      </c>
      <c r="C13" s="27" t="s">
        <v>285</v>
      </c>
      <c r="D13" s="28">
        <v>2116.49444444444</v>
      </c>
      <c r="E13" s="29">
        <v>2822.13333333333</v>
      </c>
      <c r="F13" s="30">
        <v>1523.92</v>
      </c>
      <c r="G13" s="31">
        <f t="shared" si="0"/>
        <v>0.72002078909307698</v>
      </c>
      <c r="H13" s="32">
        <v>228.6</v>
      </c>
      <c r="I13" s="62"/>
      <c r="J13" s="62"/>
      <c r="K13" s="63">
        <v>480.6</v>
      </c>
      <c r="L13" s="62">
        <v>100</v>
      </c>
      <c r="M13" s="64"/>
      <c r="N13" s="65">
        <v>480.6</v>
      </c>
      <c r="O13" s="64">
        <v>480.6</v>
      </c>
    </row>
    <row r="14" spans="1:256">
      <c r="A14" s="25">
        <v>709</v>
      </c>
      <c r="B14" s="26" t="s">
        <v>296</v>
      </c>
      <c r="C14" s="27" t="s">
        <v>285</v>
      </c>
      <c r="D14" s="28">
        <v>4344.3833333333296</v>
      </c>
      <c r="E14" s="29">
        <v>5792.8</v>
      </c>
      <c r="F14" s="30">
        <v>4371.8900000000003</v>
      </c>
      <c r="G14" s="31">
        <f t="shared" si="0"/>
        <v>1.0063315468631899</v>
      </c>
      <c r="H14" s="32">
        <v>655.8</v>
      </c>
      <c r="I14" s="62"/>
      <c r="J14" s="62"/>
      <c r="K14" s="63">
        <v>1294.5</v>
      </c>
      <c r="L14" s="62">
        <v>106</v>
      </c>
      <c r="M14" s="64"/>
      <c r="N14" s="65">
        <v>1294.5</v>
      </c>
      <c r="O14" s="64">
        <v>1294.5</v>
      </c>
    </row>
    <row r="15" spans="1:256">
      <c r="A15" s="25">
        <v>726</v>
      </c>
      <c r="B15" s="26" t="s">
        <v>297</v>
      </c>
      <c r="C15" s="27" t="s">
        <v>285</v>
      </c>
      <c r="D15" s="28">
        <v>7574.8222222222203</v>
      </c>
      <c r="E15" s="29">
        <v>10100.266666666699</v>
      </c>
      <c r="F15" s="30">
        <v>7132.57</v>
      </c>
      <c r="G15" s="31">
        <f t="shared" si="0"/>
        <v>0.94161549812683598</v>
      </c>
      <c r="H15" s="32">
        <v>1069.9000000000001</v>
      </c>
      <c r="I15" s="62"/>
      <c r="J15" s="62"/>
      <c r="K15" s="63">
        <v>4789.3</v>
      </c>
      <c r="L15" s="62">
        <v>36</v>
      </c>
      <c r="M15" s="64"/>
      <c r="N15" s="65">
        <v>4789.3</v>
      </c>
      <c r="O15" s="64">
        <v>4789.3</v>
      </c>
    </row>
    <row r="16" spans="1:256">
      <c r="A16" s="25">
        <v>727</v>
      </c>
      <c r="B16" s="26" t="s">
        <v>298</v>
      </c>
      <c r="C16" s="27" t="s">
        <v>285</v>
      </c>
      <c r="D16" s="28">
        <v>3119.0444444444402</v>
      </c>
      <c r="E16" s="29">
        <v>4158.9333333333298</v>
      </c>
      <c r="F16" s="30">
        <v>1298.72</v>
      </c>
      <c r="G16" s="31">
        <f t="shared" si="0"/>
        <v>0.41638393525082501</v>
      </c>
      <c r="H16" s="32">
        <v>0</v>
      </c>
      <c r="I16" s="62"/>
      <c r="J16" s="62"/>
      <c r="K16" s="63">
        <v>722.7</v>
      </c>
      <c r="L16" s="62">
        <v>105.5</v>
      </c>
      <c r="M16" s="64"/>
      <c r="N16" s="65">
        <v>722.7</v>
      </c>
      <c r="O16" s="64">
        <v>722.7</v>
      </c>
    </row>
    <row r="17" spans="1:15">
      <c r="A17" s="25">
        <v>730</v>
      </c>
      <c r="B17" s="26" t="s">
        <v>299</v>
      </c>
      <c r="C17" s="27" t="s">
        <v>285</v>
      </c>
      <c r="D17" s="28">
        <v>7017.85</v>
      </c>
      <c r="E17" s="29">
        <v>9357.6</v>
      </c>
      <c r="F17" s="30">
        <v>5497.61</v>
      </c>
      <c r="G17" s="31">
        <f t="shared" si="0"/>
        <v>0.783375250254708</v>
      </c>
      <c r="H17" s="32">
        <v>824.6</v>
      </c>
      <c r="I17" s="62"/>
      <c r="J17" s="62"/>
      <c r="K17" s="63">
        <v>3842.8</v>
      </c>
      <c r="L17" s="62">
        <v>0</v>
      </c>
      <c r="M17" s="64"/>
      <c r="N17" s="65">
        <v>3842.8</v>
      </c>
      <c r="O17" s="64">
        <v>3842.8</v>
      </c>
    </row>
    <row r="18" spans="1:15">
      <c r="A18" s="25">
        <v>731</v>
      </c>
      <c r="B18" s="26" t="s">
        <v>300</v>
      </c>
      <c r="C18" s="27" t="s">
        <v>285</v>
      </c>
      <c r="D18" s="28">
        <v>3453.2277777777799</v>
      </c>
      <c r="E18" s="29">
        <v>4604.5333333333301</v>
      </c>
      <c r="F18" s="30">
        <v>1707</v>
      </c>
      <c r="G18" s="31">
        <f t="shared" si="0"/>
        <v>0.49432012883276599</v>
      </c>
      <c r="H18" s="32">
        <v>0</v>
      </c>
      <c r="I18" s="62"/>
      <c r="J18" s="62"/>
      <c r="K18" s="63">
        <v>415.4</v>
      </c>
      <c r="L18" s="62">
        <v>128.5</v>
      </c>
      <c r="M18" s="64"/>
      <c r="N18" s="65">
        <v>415.4</v>
      </c>
      <c r="O18" s="64">
        <v>415.4</v>
      </c>
    </row>
    <row r="19" spans="1:15">
      <c r="A19" s="25">
        <v>741</v>
      </c>
      <c r="B19" s="26" t="s">
        <v>301</v>
      </c>
      <c r="C19" s="27" t="s">
        <v>285</v>
      </c>
      <c r="D19" s="28">
        <v>2896.25555555556</v>
      </c>
      <c r="E19" s="29">
        <v>3861.86666666667</v>
      </c>
      <c r="F19" s="30">
        <v>3497.84</v>
      </c>
      <c r="G19" s="31">
        <f t="shared" si="0"/>
        <v>1.2077111059107</v>
      </c>
      <c r="H19" s="32">
        <v>524.70000000000005</v>
      </c>
      <c r="I19" s="62"/>
      <c r="J19" s="62"/>
      <c r="K19" s="63">
        <v>897.6</v>
      </c>
      <c r="L19" s="62">
        <v>79</v>
      </c>
      <c r="M19" s="64"/>
      <c r="N19" s="65">
        <v>897.6</v>
      </c>
      <c r="O19" s="66">
        <v>897.6</v>
      </c>
    </row>
    <row r="20" spans="1:15">
      <c r="A20" s="33">
        <v>742</v>
      </c>
      <c r="B20" s="27" t="s">
        <v>302</v>
      </c>
      <c r="C20" s="27" t="s">
        <v>285</v>
      </c>
      <c r="D20" s="28"/>
      <c r="E20" s="29"/>
      <c r="F20" s="30">
        <v>0</v>
      </c>
      <c r="G20" s="31"/>
      <c r="H20" s="32">
        <v>0</v>
      </c>
      <c r="I20" s="62"/>
      <c r="J20" s="62"/>
      <c r="K20" s="63">
        <v>16.3</v>
      </c>
      <c r="L20" s="62">
        <v>0</v>
      </c>
      <c r="M20" s="64"/>
      <c r="N20" s="65">
        <v>12.8</v>
      </c>
      <c r="O20" s="64">
        <v>16.3</v>
      </c>
    </row>
    <row r="21" spans="1:15" s="5" customFormat="1">
      <c r="A21" s="34" t="s">
        <v>303</v>
      </c>
      <c r="B21" s="35"/>
      <c r="C21" s="36" t="s">
        <v>285</v>
      </c>
      <c r="D21" s="37">
        <f>SUM(D3:D20)</f>
        <v>100255</v>
      </c>
      <c r="E21" s="37">
        <f>SUM(E3:E20)</f>
        <v>133680</v>
      </c>
      <c r="F21" s="38">
        <f>SUM(F3:F20)</f>
        <v>70044.58</v>
      </c>
      <c r="G21" s="39">
        <f t="shared" ref="G21:G70" si="1">F21/D21</f>
        <v>0.69866420627400105</v>
      </c>
      <c r="H21" s="38">
        <f t="shared" ref="H21:O21" si="2">SUM(H3:H20)</f>
        <v>9118.7999999999993</v>
      </c>
      <c r="I21" s="67">
        <f t="shared" si="2"/>
        <v>16</v>
      </c>
      <c r="J21" s="67">
        <f t="shared" si="2"/>
        <v>60</v>
      </c>
      <c r="K21" s="68">
        <f t="shared" si="2"/>
        <v>40273.141199999998</v>
      </c>
      <c r="L21" s="68">
        <f t="shared" si="2"/>
        <v>2259.3000000000002</v>
      </c>
      <c r="M21" s="68">
        <f t="shared" si="2"/>
        <v>120</v>
      </c>
      <c r="N21" s="68">
        <f t="shared" si="2"/>
        <v>40149.641199999998</v>
      </c>
      <c r="O21" s="55">
        <f t="shared" si="2"/>
        <v>40153.199999999997</v>
      </c>
    </row>
    <row r="22" spans="1:15">
      <c r="A22" s="40">
        <v>329</v>
      </c>
      <c r="B22" s="26" t="s">
        <v>304</v>
      </c>
      <c r="C22" s="26" t="s">
        <v>305</v>
      </c>
      <c r="D22" s="41">
        <v>6350</v>
      </c>
      <c r="E22" s="42">
        <v>11250</v>
      </c>
      <c r="F22" s="30">
        <v>7419.32</v>
      </c>
      <c r="G22" s="31">
        <f t="shared" si="1"/>
        <v>1.1683968503936999</v>
      </c>
      <c r="H22" s="32">
        <v>1112.9000000000001</v>
      </c>
      <c r="I22" s="62">
        <v>1</v>
      </c>
      <c r="J22" s="62">
        <f>I22*3.75</f>
        <v>3.75</v>
      </c>
      <c r="K22" s="63">
        <v>3252.55</v>
      </c>
      <c r="L22" s="62">
        <v>34</v>
      </c>
      <c r="M22" s="64"/>
      <c r="N22" s="65">
        <v>3252.55</v>
      </c>
      <c r="O22" s="64">
        <v>3252.6</v>
      </c>
    </row>
    <row r="23" spans="1:15">
      <c r="A23" s="40">
        <v>337</v>
      </c>
      <c r="B23" s="26" t="s">
        <v>306</v>
      </c>
      <c r="C23" s="26" t="s">
        <v>305</v>
      </c>
      <c r="D23" s="41">
        <v>19500</v>
      </c>
      <c r="E23" s="42">
        <v>26100</v>
      </c>
      <c r="F23" s="30">
        <v>21470.06</v>
      </c>
      <c r="G23" s="31">
        <f t="shared" si="1"/>
        <v>1.1010287179487199</v>
      </c>
      <c r="H23" s="32">
        <v>3220.5</v>
      </c>
      <c r="I23" s="62">
        <v>1</v>
      </c>
      <c r="J23" s="62">
        <f>I23*3.75</f>
        <v>3.75</v>
      </c>
      <c r="K23" s="63">
        <v>13108.35</v>
      </c>
      <c r="L23" s="62">
        <v>233.9</v>
      </c>
      <c r="M23" s="64"/>
      <c r="N23" s="65">
        <v>13108.35</v>
      </c>
      <c r="O23" s="60">
        <v>13108.4</v>
      </c>
    </row>
    <row r="24" spans="1:15">
      <c r="A24" s="40">
        <v>343</v>
      </c>
      <c r="B24" s="26" t="s">
        <v>307</v>
      </c>
      <c r="C24" s="26" t="s">
        <v>305</v>
      </c>
      <c r="D24" s="41">
        <v>19500</v>
      </c>
      <c r="E24" s="42">
        <v>26100</v>
      </c>
      <c r="F24" s="30">
        <v>19506.689999999999</v>
      </c>
      <c r="G24" s="31">
        <f t="shared" si="1"/>
        <v>1.0003430769230801</v>
      </c>
      <c r="H24" s="32">
        <v>2926</v>
      </c>
      <c r="I24" s="62"/>
      <c r="J24" s="62"/>
      <c r="K24" s="63">
        <v>11419.468999999999</v>
      </c>
      <c r="L24" s="62">
        <v>288.83999999999997</v>
      </c>
      <c r="M24" s="64"/>
      <c r="N24" s="65">
        <v>11419.468999999999</v>
      </c>
      <c r="O24" s="64">
        <v>11419.5</v>
      </c>
    </row>
    <row r="25" spans="1:15">
      <c r="A25" s="40">
        <v>357</v>
      </c>
      <c r="B25" s="26" t="s">
        <v>308</v>
      </c>
      <c r="C25" s="26" t="s">
        <v>305</v>
      </c>
      <c r="D25" s="41">
        <v>4500</v>
      </c>
      <c r="E25" s="42">
        <v>6000</v>
      </c>
      <c r="F25" s="30">
        <v>4618.26</v>
      </c>
      <c r="G25" s="31">
        <f t="shared" si="1"/>
        <v>1.0262800000000001</v>
      </c>
      <c r="H25" s="32">
        <v>692.7</v>
      </c>
      <c r="I25" s="62">
        <v>1</v>
      </c>
      <c r="J25" s="62">
        <f>I25*3.75</f>
        <v>3.75</v>
      </c>
      <c r="K25" s="63">
        <v>2102.75</v>
      </c>
      <c r="L25" s="62">
        <v>157.80000000000001</v>
      </c>
      <c r="M25" s="64"/>
      <c r="N25" s="65">
        <v>2102.75</v>
      </c>
      <c r="O25" s="64">
        <v>2102.8000000000002</v>
      </c>
    </row>
    <row r="26" spans="1:15">
      <c r="A26" s="40">
        <v>359</v>
      </c>
      <c r="B26" s="26" t="s">
        <v>309</v>
      </c>
      <c r="C26" s="26" t="s">
        <v>305</v>
      </c>
      <c r="D26" s="41">
        <v>4500</v>
      </c>
      <c r="E26" s="42">
        <v>6000</v>
      </c>
      <c r="F26" s="30">
        <v>3085.86</v>
      </c>
      <c r="G26" s="31">
        <f t="shared" si="1"/>
        <v>0.68574666666666695</v>
      </c>
      <c r="H26" s="32">
        <v>462.9</v>
      </c>
      <c r="I26" s="62">
        <v>1</v>
      </c>
      <c r="J26" s="62">
        <f>I26*3.75</f>
        <v>3.75</v>
      </c>
      <c r="K26" s="63">
        <v>1872.71</v>
      </c>
      <c r="L26" s="62">
        <v>167.04</v>
      </c>
      <c r="M26" s="64"/>
      <c r="N26" s="65">
        <v>1872.71</v>
      </c>
      <c r="O26" s="64">
        <v>1872.7</v>
      </c>
    </row>
    <row r="27" spans="1:15">
      <c r="A27" s="43">
        <v>361</v>
      </c>
      <c r="B27" s="44" t="s">
        <v>310</v>
      </c>
      <c r="C27" s="44" t="s">
        <v>305</v>
      </c>
      <c r="D27" s="41">
        <v>2550</v>
      </c>
      <c r="E27" s="42">
        <v>3000</v>
      </c>
      <c r="F27" s="30">
        <v>296</v>
      </c>
      <c r="G27" s="31">
        <f t="shared" si="1"/>
        <v>0.116078431372549</v>
      </c>
      <c r="H27" s="32">
        <v>0</v>
      </c>
      <c r="I27" s="62"/>
      <c r="J27" s="62"/>
      <c r="K27" s="63">
        <v>468.12</v>
      </c>
      <c r="L27" s="62">
        <v>115.5</v>
      </c>
      <c r="M27" s="64"/>
      <c r="N27" s="65">
        <v>468.12</v>
      </c>
      <c r="O27" s="64">
        <v>468.1</v>
      </c>
    </row>
    <row r="28" spans="1:15">
      <c r="A28" s="40">
        <v>365</v>
      </c>
      <c r="B28" s="26" t="s">
        <v>311</v>
      </c>
      <c r="C28" s="26" t="s">
        <v>305</v>
      </c>
      <c r="D28" s="41">
        <v>19500</v>
      </c>
      <c r="E28" s="42">
        <v>25850</v>
      </c>
      <c r="F28" s="30">
        <v>12568.16</v>
      </c>
      <c r="G28" s="31">
        <f t="shared" si="1"/>
        <v>0.64452102564102598</v>
      </c>
      <c r="H28" s="32">
        <v>1885.2</v>
      </c>
      <c r="I28" s="62"/>
      <c r="J28" s="62"/>
      <c r="K28" s="63">
        <v>9000.7999999999993</v>
      </c>
      <c r="L28" s="62">
        <v>261.60000000000002</v>
      </c>
      <c r="M28" s="64"/>
      <c r="N28" s="65">
        <v>9000.7999999999993</v>
      </c>
      <c r="O28" s="64">
        <v>9000.7999999999993</v>
      </c>
    </row>
    <row r="29" spans="1:15">
      <c r="A29" s="40">
        <v>379</v>
      </c>
      <c r="B29" s="26" t="s">
        <v>312</v>
      </c>
      <c r="C29" s="26" t="s">
        <v>305</v>
      </c>
      <c r="D29" s="41">
        <v>3750</v>
      </c>
      <c r="E29" s="42">
        <v>4500</v>
      </c>
      <c r="F29" s="30">
        <v>5765.24</v>
      </c>
      <c r="G29" s="31">
        <f t="shared" si="1"/>
        <v>1.53739733333333</v>
      </c>
      <c r="H29" s="32">
        <v>980.1</v>
      </c>
      <c r="I29" s="62"/>
      <c r="J29" s="62"/>
      <c r="K29" s="63">
        <v>2659.8</v>
      </c>
      <c r="L29" s="62">
        <v>137.9</v>
      </c>
      <c r="M29" s="64"/>
      <c r="N29" s="65">
        <v>2659.8</v>
      </c>
      <c r="O29" s="64">
        <v>2659.8</v>
      </c>
    </row>
    <row r="30" spans="1:15">
      <c r="A30" s="40">
        <v>513</v>
      </c>
      <c r="B30" s="26" t="s">
        <v>313</v>
      </c>
      <c r="C30" s="26" t="s">
        <v>305</v>
      </c>
      <c r="D30" s="41">
        <v>4050</v>
      </c>
      <c r="E30" s="42">
        <v>5000</v>
      </c>
      <c r="F30" s="30">
        <v>5048.0600000000004</v>
      </c>
      <c r="G30" s="31">
        <f t="shared" si="1"/>
        <v>1.2464345679012301</v>
      </c>
      <c r="H30" s="32">
        <v>858.2</v>
      </c>
      <c r="I30" s="62"/>
      <c r="J30" s="62"/>
      <c r="K30" s="63">
        <v>2175.8000000000002</v>
      </c>
      <c r="L30" s="62">
        <v>104.5</v>
      </c>
      <c r="M30" s="64">
        <v>62.66</v>
      </c>
      <c r="N30" s="65">
        <v>2113.14</v>
      </c>
      <c r="O30" s="64">
        <v>2113.1</v>
      </c>
    </row>
    <row r="31" spans="1:15">
      <c r="A31" s="40">
        <v>516</v>
      </c>
      <c r="B31" s="26" t="s">
        <v>314</v>
      </c>
      <c r="C31" s="26" t="s">
        <v>305</v>
      </c>
      <c r="D31" s="41">
        <v>2550</v>
      </c>
      <c r="E31" s="42">
        <v>3000</v>
      </c>
      <c r="F31" s="30">
        <v>2729.07</v>
      </c>
      <c r="G31" s="31">
        <f t="shared" si="1"/>
        <v>1.0702235294117599</v>
      </c>
      <c r="H31" s="32">
        <v>409.4</v>
      </c>
      <c r="I31" s="62"/>
      <c r="J31" s="62"/>
      <c r="K31" s="63">
        <v>793.6</v>
      </c>
      <c r="L31" s="62">
        <v>167.5</v>
      </c>
      <c r="M31" s="64"/>
      <c r="N31" s="65">
        <v>793.6</v>
      </c>
      <c r="O31" s="64">
        <v>793.6</v>
      </c>
    </row>
    <row r="32" spans="1:15">
      <c r="A32" s="40">
        <v>570</v>
      </c>
      <c r="B32" s="26" t="s">
        <v>315</v>
      </c>
      <c r="C32" s="26" t="s">
        <v>305</v>
      </c>
      <c r="D32" s="41">
        <v>4500</v>
      </c>
      <c r="E32" s="42">
        <v>6000</v>
      </c>
      <c r="F32" s="30">
        <v>5641.6</v>
      </c>
      <c r="G32" s="31">
        <f t="shared" si="1"/>
        <v>1.25368888888889</v>
      </c>
      <c r="H32" s="32">
        <v>846.2</v>
      </c>
      <c r="I32" s="62"/>
      <c r="J32" s="62"/>
      <c r="K32" s="63">
        <v>2107.3000000000002</v>
      </c>
      <c r="L32" s="62">
        <v>88</v>
      </c>
      <c r="M32" s="64"/>
      <c r="N32" s="65">
        <v>2107.3000000000002</v>
      </c>
      <c r="O32" s="64">
        <v>2107.3000000000002</v>
      </c>
    </row>
    <row r="33" spans="1:15">
      <c r="A33" s="40">
        <v>577</v>
      </c>
      <c r="B33" s="26" t="s">
        <v>316</v>
      </c>
      <c r="C33" s="26" t="s">
        <v>305</v>
      </c>
      <c r="D33" s="41">
        <v>2550</v>
      </c>
      <c r="E33" s="42">
        <v>3000</v>
      </c>
      <c r="F33" s="30">
        <v>1060.72</v>
      </c>
      <c r="G33" s="31">
        <f t="shared" si="1"/>
        <v>0.41596862745098001</v>
      </c>
      <c r="H33" s="32">
        <v>0</v>
      </c>
      <c r="I33" s="62"/>
      <c r="J33" s="62"/>
      <c r="K33" s="63">
        <v>410.25</v>
      </c>
      <c r="L33" s="62">
        <v>217.5</v>
      </c>
      <c r="M33" s="64"/>
      <c r="N33" s="65">
        <v>410.25</v>
      </c>
      <c r="O33" s="64">
        <v>410.3</v>
      </c>
    </row>
    <row r="34" spans="1:15">
      <c r="A34" s="40">
        <v>582</v>
      </c>
      <c r="B34" s="26" t="s">
        <v>317</v>
      </c>
      <c r="C34" s="26" t="s">
        <v>305</v>
      </c>
      <c r="D34" s="41">
        <v>19500</v>
      </c>
      <c r="E34" s="42">
        <v>25850</v>
      </c>
      <c r="F34" s="30">
        <v>12670.16</v>
      </c>
      <c r="G34" s="31">
        <f t="shared" si="1"/>
        <v>0.64975179487179502</v>
      </c>
      <c r="H34" s="32">
        <v>1900.5</v>
      </c>
      <c r="I34" s="62"/>
      <c r="J34" s="62"/>
      <c r="K34" s="63">
        <v>6415.3</v>
      </c>
      <c r="L34" s="62">
        <v>408.6</v>
      </c>
      <c r="M34" s="64"/>
      <c r="N34" s="65">
        <v>6415.3</v>
      </c>
      <c r="O34" s="64">
        <v>6415.3</v>
      </c>
    </row>
    <row r="35" spans="1:15">
      <c r="A35" s="40">
        <v>714</v>
      </c>
      <c r="B35" s="26" t="s">
        <v>318</v>
      </c>
      <c r="C35" s="26" t="s">
        <v>305</v>
      </c>
      <c r="D35" s="41">
        <v>2550</v>
      </c>
      <c r="E35" s="42">
        <v>3000</v>
      </c>
      <c r="F35" s="30">
        <v>4320.03</v>
      </c>
      <c r="G35" s="31">
        <f t="shared" si="1"/>
        <v>1.6941294117647101</v>
      </c>
      <c r="H35" s="32">
        <v>734.4</v>
      </c>
      <c r="I35" s="62">
        <v>1</v>
      </c>
      <c r="J35" s="62">
        <f>I35*3.75</f>
        <v>3.75</v>
      </c>
      <c r="K35" s="63">
        <v>1277.55</v>
      </c>
      <c r="L35" s="62">
        <v>161.5</v>
      </c>
      <c r="M35" s="64">
        <v>1.925</v>
      </c>
      <c r="N35" s="65">
        <v>1275.625</v>
      </c>
      <c r="O35" s="66">
        <v>1275.5999999999999</v>
      </c>
    </row>
    <row r="36" spans="1:15">
      <c r="A36" s="40">
        <v>734</v>
      </c>
      <c r="B36" s="26" t="s">
        <v>319</v>
      </c>
      <c r="C36" s="26" t="s">
        <v>305</v>
      </c>
      <c r="D36" s="41">
        <v>4650</v>
      </c>
      <c r="E36" s="42">
        <v>6000</v>
      </c>
      <c r="F36" s="30">
        <v>5321.66</v>
      </c>
      <c r="G36" s="31">
        <f t="shared" si="1"/>
        <v>1.1444430107526899</v>
      </c>
      <c r="H36" s="32">
        <v>798.2</v>
      </c>
      <c r="I36" s="62"/>
      <c r="J36" s="62"/>
      <c r="K36" s="63">
        <v>2380.1999999999998</v>
      </c>
      <c r="L36" s="62">
        <v>54</v>
      </c>
      <c r="M36" s="64"/>
      <c r="N36" s="65">
        <v>2380.1999999999998</v>
      </c>
      <c r="O36" s="64">
        <v>2380.1999999999998</v>
      </c>
    </row>
    <row r="37" spans="1:15" s="5" customFormat="1">
      <c r="A37" s="34" t="s">
        <v>303</v>
      </c>
      <c r="B37" s="35"/>
      <c r="C37" s="35" t="s">
        <v>305</v>
      </c>
      <c r="D37" s="45">
        <f>SUM(D22:D36)</f>
        <v>120500</v>
      </c>
      <c r="E37" s="45">
        <f>SUM(E22:E36)</f>
        <v>160650</v>
      </c>
      <c r="F37" s="38">
        <f>SUM(F22:F36)</f>
        <v>111520.89</v>
      </c>
      <c r="G37" s="39">
        <f t="shared" si="1"/>
        <v>0.92548456431535298</v>
      </c>
      <c r="H37" s="46">
        <v>16827.2</v>
      </c>
      <c r="I37" s="45">
        <f t="shared" ref="I37:O37" si="3">SUM(I22:I36)</f>
        <v>5</v>
      </c>
      <c r="J37" s="45">
        <f t="shared" si="3"/>
        <v>18.75</v>
      </c>
      <c r="K37" s="68">
        <f t="shared" si="3"/>
        <v>59444.548999999999</v>
      </c>
      <c r="L37" s="68">
        <f t="shared" si="3"/>
        <v>2598.1799999999998</v>
      </c>
      <c r="M37" s="68">
        <f t="shared" si="3"/>
        <v>64.584999999999994</v>
      </c>
      <c r="N37" s="68">
        <f t="shared" si="3"/>
        <v>59379.964</v>
      </c>
      <c r="O37" s="55">
        <f t="shared" si="3"/>
        <v>59380.1</v>
      </c>
    </row>
    <row r="38" spans="1:15">
      <c r="A38" s="47">
        <v>385</v>
      </c>
      <c r="B38" s="19" t="s">
        <v>320</v>
      </c>
      <c r="C38" s="19" t="s">
        <v>321</v>
      </c>
      <c r="D38" s="48">
        <v>7711</v>
      </c>
      <c r="E38" s="49">
        <v>10282</v>
      </c>
      <c r="F38" s="30">
        <v>5652.59</v>
      </c>
      <c r="G38" s="31">
        <f t="shared" si="1"/>
        <v>0.73305537543768595</v>
      </c>
      <c r="H38" s="32">
        <v>847.9</v>
      </c>
      <c r="I38" s="62"/>
      <c r="J38" s="62"/>
      <c r="K38" s="63">
        <v>2319.48</v>
      </c>
      <c r="L38" s="62">
        <v>152.4</v>
      </c>
      <c r="M38" s="64">
        <v>30</v>
      </c>
      <c r="N38" s="65">
        <v>2289.48</v>
      </c>
      <c r="O38" s="60">
        <v>2289.5</v>
      </c>
    </row>
    <row r="39" spans="1:15">
      <c r="A39" s="41">
        <v>377</v>
      </c>
      <c r="B39" s="27" t="s">
        <v>322</v>
      </c>
      <c r="C39" s="27" t="s">
        <v>321</v>
      </c>
      <c r="D39" s="48">
        <v>4313</v>
      </c>
      <c r="E39" s="49">
        <v>5752</v>
      </c>
      <c r="F39" s="30">
        <v>5670.76</v>
      </c>
      <c r="G39" s="31">
        <f t="shared" si="1"/>
        <v>1.3148063992580601</v>
      </c>
      <c r="H39" s="32">
        <v>850.6</v>
      </c>
      <c r="I39" s="62"/>
      <c r="J39" s="62"/>
      <c r="K39" s="63">
        <v>1635.45</v>
      </c>
      <c r="L39" s="62">
        <v>127.9</v>
      </c>
      <c r="M39" s="64"/>
      <c r="N39" s="65">
        <v>1635.45</v>
      </c>
      <c r="O39" s="64">
        <v>1635.5</v>
      </c>
    </row>
    <row r="40" spans="1:15">
      <c r="A40" s="41">
        <v>571</v>
      </c>
      <c r="B40" s="27" t="s">
        <v>323</v>
      </c>
      <c r="C40" s="27" t="s">
        <v>321</v>
      </c>
      <c r="D40" s="48">
        <v>12705</v>
      </c>
      <c r="E40" s="49">
        <v>16943</v>
      </c>
      <c r="F40" s="30">
        <v>15532.67</v>
      </c>
      <c r="G40" s="31">
        <f t="shared" si="1"/>
        <v>1.22256355765447</v>
      </c>
      <c r="H40" s="32">
        <v>2329.9</v>
      </c>
      <c r="I40" s="62">
        <v>4</v>
      </c>
      <c r="J40" s="62">
        <f>I40*3.75</f>
        <v>15</v>
      </c>
      <c r="K40" s="63">
        <v>6574.1</v>
      </c>
      <c r="L40" s="62">
        <v>153</v>
      </c>
      <c r="M40" s="64"/>
      <c r="N40" s="65">
        <v>6574.1</v>
      </c>
      <c r="O40" s="64">
        <v>6574.1</v>
      </c>
    </row>
    <row r="41" spans="1:15">
      <c r="A41" s="41">
        <v>371</v>
      </c>
      <c r="B41" s="27" t="s">
        <v>324</v>
      </c>
      <c r="C41" s="27" t="s">
        <v>321</v>
      </c>
      <c r="D41" s="48">
        <v>2549</v>
      </c>
      <c r="E41" s="49">
        <v>3399</v>
      </c>
      <c r="F41" s="30">
        <v>2046.84</v>
      </c>
      <c r="G41" s="31">
        <f t="shared" si="1"/>
        <v>0.80299725382502896</v>
      </c>
      <c r="H41" s="32">
        <v>307</v>
      </c>
      <c r="I41" s="62"/>
      <c r="J41" s="62"/>
      <c r="K41" s="63">
        <v>1209.001</v>
      </c>
      <c r="L41" s="62">
        <v>35</v>
      </c>
      <c r="M41" s="64"/>
      <c r="N41" s="65">
        <v>1209.001</v>
      </c>
      <c r="O41" s="64">
        <v>1209</v>
      </c>
    </row>
    <row r="42" spans="1:15">
      <c r="A42" s="50">
        <v>541</v>
      </c>
      <c r="B42" s="51" t="s">
        <v>325</v>
      </c>
      <c r="C42" s="51" t="s">
        <v>321</v>
      </c>
      <c r="D42" s="48">
        <v>9741</v>
      </c>
      <c r="E42" s="49">
        <v>12990</v>
      </c>
      <c r="F42" s="30">
        <v>10495.74</v>
      </c>
      <c r="G42" s="31">
        <f t="shared" si="1"/>
        <v>1.0774807514628899</v>
      </c>
      <c r="H42" s="32">
        <v>1574.4</v>
      </c>
      <c r="I42" s="62">
        <v>2</v>
      </c>
      <c r="J42" s="62">
        <f>I42*3.75</f>
        <v>7.5</v>
      </c>
      <c r="K42" s="63">
        <v>3845.42</v>
      </c>
      <c r="L42" s="62">
        <v>342</v>
      </c>
      <c r="M42" s="64"/>
      <c r="N42" s="65">
        <v>3845.42</v>
      </c>
      <c r="O42" s="64">
        <v>3845.4</v>
      </c>
    </row>
    <row r="43" spans="1:15">
      <c r="A43" s="41">
        <v>733</v>
      </c>
      <c r="B43" s="27" t="s">
        <v>326</v>
      </c>
      <c r="C43" s="27" t="s">
        <v>321</v>
      </c>
      <c r="D43" s="48">
        <v>2639</v>
      </c>
      <c r="E43" s="49">
        <v>3519</v>
      </c>
      <c r="F43" s="30">
        <v>4927.2</v>
      </c>
      <c r="G43" s="31">
        <f t="shared" si="1"/>
        <v>1.86707086017431</v>
      </c>
      <c r="H43" s="32">
        <v>837.6</v>
      </c>
      <c r="I43" s="62">
        <v>1</v>
      </c>
      <c r="J43" s="62">
        <f>I43*3.75</f>
        <v>3.75</v>
      </c>
      <c r="K43" s="63">
        <v>1881.35</v>
      </c>
      <c r="L43" s="62">
        <v>55.8</v>
      </c>
      <c r="M43" s="64">
        <v>91.5</v>
      </c>
      <c r="N43" s="65">
        <v>1789.85</v>
      </c>
      <c r="O43" s="64">
        <v>1789.9</v>
      </c>
    </row>
    <row r="44" spans="1:15">
      <c r="A44" s="41">
        <v>387</v>
      </c>
      <c r="B44" s="27" t="s">
        <v>327</v>
      </c>
      <c r="C44" s="27" t="s">
        <v>321</v>
      </c>
      <c r="D44" s="48">
        <v>7793</v>
      </c>
      <c r="E44" s="49">
        <v>10392</v>
      </c>
      <c r="F44" s="30">
        <v>4296.08</v>
      </c>
      <c r="G44" s="31">
        <f t="shared" si="1"/>
        <v>0.551274220454254</v>
      </c>
      <c r="H44" s="32">
        <v>644.4</v>
      </c>
      <c r="I44" s="62"/>
      <c r="J44" s="62"/>
      <c r="K44" s="63">
        <v>2604.6</v>
      </c>
      <c r="L44" s="62">
        <v>196.7</v>
      </c>
      <c r="M44" s="64"/>
      <c r="N44" s="65">
        <v>2604.6</v>
      </c>
      <c r="O44" s="64">
        <v>2604.6</v>
      </c>
    </row>
    <row r="45" spans="1:15">
      <c r="A45" s="41">
        <v>573</v>
      </c>
      <c r="B45" s="27" t="s">
        <v>328</v>
      </c>
      <c r="C45" s="27" t="s">
        <v>321</v>
      </c>
      <c r="D45" s="48">
        <v>2971</v>
      </c>
      <c r="E45" s="49">
        <v>3962</v>
      </c>
      <c r="F45" s="30">
        <v>2107.64</v>
      </c>
      <c r="G45" s="31">
        <f t="shared" si="1"/>
        <v>0.70940424099629795</v>
      </c>
      <c r="H45" s="32">
        <v>316.10000000000002</v>
      </c>
      <c r="I45" s="62"/>
      <c r="J45" s="62"/>
      <c r="K45" s="63">
        <v>827.9</v>
      </c>
      <c r="L45" s="62">
        <v>94</v>
      </c>
      <c r="M45" s="64"/>
      <c r="N45" s="65">
        <v>827.9</v>
      </c>
      <c r="O45" s="64">
        <v>827.9</v>
      </c>
    </row>
    <row r="46" spans="1:15">
      <c r="A46" s="41">
        <v>514</v>
      </c>
      <c r="B46" s="27" t="s">
        <v>329</v>
      </c>
      <c r="C46" s="27" t="s">
        <v>321</v>
      </c>
      <c r="D46" s="48">
        <v>6234</v>
      </c>
      <c r="E46" s="49">
        <v>8313</v>
      </c>
      <c r="F46" s="30">
        <v>3146.3</v>
      </c>
      <c r="G46" s="31">
        <f t="shared" si="1"/>
        <v>0.50470003208212999</v>
      </c>
      <c r="H46" s="32">
        <v>471.9</v>
      </c>
      <c r="I46" s="62"/>
      <c r="J46" s="62"/>
      <c r="K46" s="63">
        <v>2383.6999999999998</v>
      </c>
      <c r="L46" s="62">
        <v>112</v>
      </c>
      <c r="M46" s="64">
        <v>31.475000000000001</v>
      </c>
      <c r="N46" s="65">
        <v>2352.2249999999999</v>
      </c>
      <c r="O46" s="64">
        <v>2352.1999999999998</v>
      </c>
    </row>
    <row r="47" spans="1:15">
      <c r="A47" s="41">
        <v>546</v>
      </c>
      <c r="B47" s="27" t="s">
        <v>330</v>
      </c>
      <c r="C47" s="27" t="s">
        <v>321</v>
      </c>
      <c r="D47" s="48">
        <v>2689</v>
      </c>
      <c r="E47" s="49">
        <v>3586</v>
      </c>
      <c r="F47" s="30">
        <v>4299.54</v>
      </c>
      <c r="G47" s="31">
        <f t="shared" si="1"/>
        <v>1.5989364075864601</v>
      </c>
      <c r="H47" s="32">
        <v>730.9</v>
      </c>
      <c r="I47" s="62"/>
      <c r="J47" s="62"/>
      <c r="K47" s="63">
        <v>1453.1</v>
      </c>
      <c r="L47" s="62">
        <v>75.900000000000006</v>
      </c>
      <c r="M47" s="64"/>
      <c r="N47" s="65">
        <v>1453.1</v>
      </c>
      <c r="O47" s="64">
        <v>1453.1</v>
      </c>
    </row>
    <row r="48" spans="1:15">
      <c r="A48" s="41">
        <v>574</v>
      </c>
      <c r="B48" s="27" t="s">
        <v>331</v>
      </c>
      <c r="C48" s="27" t="s">
        <v>321</v>
      </c>
      <c r="D48" s="48">
        <v>1515</v>
      </c>
      <c r="E48" s="49">
        <v>2020</v>
      </c>
      <c r="F48" s="30">
        <v>968.2</v>
      </c>
      <c r="G48" s="31">
        <f t="shared" si="1"/>
        <v>0.63907590759075905</v>
      </c>
      <c r="H48" s="32">
        <v>145.19999999999999</v>
      </c>
      <c r="I48" s="62"/>
      <c r="J48" s="62"/>
      <c r="K48" s="63">
        <v>201.6</v>
      </c>
      <c r="L48" s="62">
        <v>89</v>
      </c>
      <c r="M48" s="64"/>
      <c r="N48" s="65">
        <v>201.6</v>
      </c>
      <c r="O48" s="64">
        <v>201.6</v>
      </c>
    </row>
    <row r="49" spans="1:15">
      <c r="A49" s="41">
        <v>737</v>
      </c>
      <c r="B49" s="27" t="s">
        <v>332</v>
      </c>
      <c r="C49" s="27" t="s">
        <v>321</v>
      </c>
      <c r="D49" s="48">
        <v>3935</v>
      </c>
      <c r="E49" s="49">
        <v>5248</v>
      </c>
      <c r="F49" s="30">
        <v>3151</v>
      </c>
      <c r="G49" s="31">
        <f t="shared" si="1"/>
        <v>0.80076238881829698</v>
      </c>
      <c r="H49" s="32">
        <v>472.7</v>
      </c>
      <c r="I49" s="62"/>
      <c r="J49" s="62"/>
      <c r="K49" s="63">
        <v>1023.9</v>
      </c>
      <c r="L49" s="62">
        <v>107</v>
      </c>
      <c r="M49" s="64"/>
      <c r="N49" s="65">
        <v>1023.9</v>
      </c>
      <c r="O49" s="64">
        <v>1023.9</v>
      </c>
    </row>
    <row r="50" spans="1:15">
      <c r="A50" s="41">
        <v>588</v>
      </c>
      <c r="B50" s="27" t="s">
        <v>333</v>
      </c>
      <c r="C50" s="27" t="s">
        <v>321</v>
      </c>
      <c r="D50" s="48">
        <v>2894</v>
      </c>
      <c r="E50" s="49">
        <v>3859</v>
      </c>
      <c r="F50" s="30">
        <v>1842.43</v>
      </c>
      <c r="G50" s="31">
        <f t="shared" si="1"/>
        <v>0.63663787145818895</v>
      </c>
      <c r="H50" s="32">
        <v>276.39999999999998</v>
      </c>
      <c r="I50" s="62"/>
      <c r="J50" s="62"/>
      <c r="K50" s="63">
        <v>1681.3</v>
      </c>
      <c r="L50" s="62">
        <v>24</v>
      </c>
      <c r="M50" s="64"/>
      <c r="N50" s="65">
        <v>1681.3</v>
      </c>
      <c r="O50" s="64">
        <v>1681.3</v>
      </c>
    </row>
    <row r="51" spans="1:15">
      <c r="A51" s="41">
        <v>399</v>
      </c>
      <c r="B51" s="27" t="s">
        <v>334</v>
      </c>
      <c r="C51" s="27" t="s">
        <v>321</v>
      </c>
      <c r="D51" s="48">
        <v>3057</v>
      </c>
      <c r="E51" s="49">
        <v>4076</v>
      </c>
      <c r="F51" s="30">
        <v>2058.2399999999998</v>
      </c>
      <c r="G51" s="31">
        <f t="shared" si="1"/>
        <v>0.67328753680078501</v>
      </c>
      <c r="H51" s="32">
        <v>308.7</v>
      </c>
      <c r="I51" s="62"/>
      <c r="J51" s="62"/>
      <c r="K51" s="63">
        <v>1376.26</v>
      </c>
      <c r="L51" s="62">
        <v>52</v>
      </c>
      <c r="M51" s="64"/>
      <c r="N51" s="65">
        <v>1376.26</v>
      </c>
      <c r="O51" s="64">
        <v>1376.3</v>
      </c>
    </row>
    <row r="52" spans="1:15">
      <c r="A52" s="41">
        <v>389</v>
      </c>
      <c r="B52" s="27" t="s">
        <v>335</v>
      </c>
      <c r="C52" s="27" t="s">
        <v>321</v>
      </c>
      <c r="D52" s="48">
        <v>3127</v>
      </c>
      <c r="E52" s="49">
        <v>4170</v>
      </c>
      <c r="F52" s="30">
        <v>3205.88</v>
      </c>
      <c r="G52" s="31">
        <f t="shared" si="1"/>
        <v>1.02522545570835</v>
      </c>
      <c r="H52" s="32">
        <v>480.9</v>
      </c>
      <c r="I52" s="62"/>
      <c r="J52" s="62"/>
      <c r="K52" s="63">
        <v>1547.16</v>
      </c>
      <c r="L52" s="62">
        <v>35.4</v>
      </c>
      <c r="M52" s="64"/>
      <c r="N52" s="65">
        <v>1547.16</v>
      </c>
      <c r="O52" s="64">
        <v>1547.2</v>
      </c>
    </row>
    <row r="53" spans="1:15">
      <c r="A53" s="41">
        <v>512</v>
      </c>
      <c r="B53" s="27" t="s">
        <v>336</v>
      </c>
      <c r="C53" s="27" t="s">
        <v>321</v>
      </c>
      <c r="D53" s="48">
        <v>5221</v>
      </c>
      <c r="E53" s="49">
        <v>6963</v>
      </c>
      <c r="F53" s="30">
        <v>5397.33</v>
      </c>
      <c r="G53" s="31">
        <f t="shared" si="1"/>
        <v>1.0337732235204</v>
      </c>
      <c r="H53" s="32">
        <v>809.6</v>
      </c>
      <c r="I53" s="62"/>
      <c r="J53" s="62"/>
      <c r="K53" s="63">
        <v>1477.5250000000001</v>
      </c>
      <c r="L53" s="62">
        <v>113</v>
      </c>
      <c r="M53" s="64"/>
      <c r="N53" s="65">
        <v>1477.5250000000001</v>
      </c>
      <c r="O53" s="66">
        <v>1477.5</v>
      </c>
    </row>
    <row r="54" spans="1:15">
      <c r="A54" s="41">
        <v>584</v>
      </c>
      <c r="B54" s="27" t="s">
        <v>337</v>
      </c>
      <c r="C54" s="27" t="s">
        <v>321</v>
      </c>
      <c r="D54" s="48">
        <v>3282</v>
      </c>
      <c r="E54" s="49">
        <v>4376</v>
      </c>
      <c r="F54" s="30">
        <v>2669.69</v>
      </c>
      <c r="G54" s="31">
        <f t="shared" si="1"/>
        <v>0.81343388177940301</v>
      </c>
      <c r="H54" s="32">
        <v>400.5</v>
      </c>
      <c r="I54" s="62"/>
      <c r="J54" s="62"/>
      <c r="K54" s="63">
        <v>1759.36</v>
      </c>
      <c r="L54" s="62">
        <v>34</v>
      </c>
      <c r="M54" s="64"/>
      <c r="N54" s="65">
        <v>1759.36</v>
      </c>
      <c r="O54" s="64">
        <v>1759.4</v>
      </c>
    </row>
    <row r="55" spans="1:15" s="5" customFormat="1">
      <c r="A55" s="34" t="s">
        <v>303</v>
      </c>
      <c r="B55" s="35"/>
      <c r="C55" s="36" t="s">
        <v>321</v>
      </c>
      <c r="D55" s="34">
        <f>SUM(D38:D54)</f>
        <v>82376</v>
      </c>
      <c r="E55" s="52">
        <f>SUM(E38:E54)</f>
        <v>109850</v>
      </c>
      <c r="F55" s="38">
        <f>SUM(F38:F54)</f>
        <v>77468.13</v>
      </c>
      <c r="G55" s="39">
        <f t="shared" si="1"/>
        <v>0.940421117801301</v>
      </c>
      <c r="H55" s="46">
        <v>11804.7</v>
      </c>
      <c r="I55" s="69">
        <f t="shared" ref="I55:O55" si="4">SUM(I38:I54)</f>
        <v>7</v>
      </c>
      <c r="J55" s="34">
        <f t="shared" si="4"/>
        <v>26.25</v>
      </c>
      <c r="K55" s="68">
        <f t="shared" si="4"/>
        <v>33801.205999999998</v>
      </c>
      <c r="L55" s="68">
        <f t="shared" si="4"/>
        <v>1799.1</v>
      </c>
      <c r="M55" s="68">
        <f t="shared" si="4"/>
        <v>152.97499999999999</v>
      </c>
      <c r="N55" s="68">
        <f t="shared" si="4"/>
        <v>33648.231</v>
      </c>
      <c r="O55" s="55">
        <f t="shared" si="4"/>
        <v>33648.400000000001</v>
      </c>
    </row>
    <row r="56" spans="1:15">
      <c r="A56" s="17">
        <v>355</v>
      </c>
      <c r="B56" s="18" t="s">
        <v>338</v>
      </c>
      <c r="C56" s="18" t="s">
        <v>339</v>
      </c>
      <c r="D56" s="53">
        <v>9495.5</v>
      </c>
      <c r="E56" s="42">
        <v>11915</v>
      </c>
      <c r="F56" s="30">
        <v>7510.08</v>
      </c>
      <c r="G56" s="31">
        <f t="shared" si="1"/>
        <v>0.79090937812648099</v>
      </c>
      <c r="H56" s="32">
        <v>1126.5</v>
      </c>
      <c r="I56" s="62">
        <v>1</v>
      </c>
      <c r="J56" s="62">
        <f>I56*3.75</f>
        <v>3.75</v>
      </c>
      <c r="K56" s="63">
        <v>4166.3500000000004</v>
      </c>
      <c r="L56" s="62">
        <v>127.2</v>
      </c>
      <c r="M56" s="64">
        <v>300</v>
      </c>
      <c r="N56" s="65">
        <v>3866.35</v>
      </c>
      <c r="O56" s="64">
        <v>3866.4</v>
      </c>
    </row>
    <row r="57" spans="1:15">
      <c r="A57" s="25">
        <v>363</v>
      </c>
      <c r="B57" s="26" t="s">
        <v>340</v>
      </c>
      <c r="C57" s="26" t="s">
        <v>339</v>
      </c>
      <c r="D57" s="53">
        <v>7276</v>
      </c>
      <c r="E57" s="42">
        <v>8254</v>
      </c>
      <c r="F57" s="30">
        <v>5756.27</v>
      </c>
      <c r="G57" s="31">
        <f t="shared" si="1"/>
        <v>0.79113111599780095</v>
      </c>
      <c r="H57" s="32">
        <v>863.4</v>
      </c>
      <c r="I57" s="62"/>
      <c r="J57" s="62"/>
      <c r="K57" s="63">
        <v>1851.9</v>
      </c>
      <c r="L57" s="62">
        <v>192.5</v>
      </c>
      <c r="M57" s="64"/>
      <c r="N57" s="65">
        <v>1851.9</v>
      </c>
      <c r="O57" s="60">
        <v>1851.9</v>
      </c>
    </row>
    <row r="58" spans="1:15">
      <c r="A58" s="25">
        <v>373</v>
      </c>
      <c r="B58" s="26" t="s">
        <v>341</v>
      </c>
      <c r="C58" s="26" t="s">
        <v>339</v>
      </c>
      <c r="D58" s="53">
        <v>5600</v>
      </c>
      <c r="E58" s="42">
        <v>8130</v>
      </c>
      <c r="F58" s="30">
        <v>3536.41</v>
      </c>
      <c r="G58" s="31">
        <f t="shared" si="1"/>
        <v>0.63150178571428595</v>
      </c>
      <c r="H58" s="32">
        <v>530.5</v>
      </c>
      <c r="I58" s="62"/>
      <c r="J58" s="62"/>
      <c r="K58" s="63">
        <v>1519.6</v>
      </c>
      <c r="L58" s="62">
        <v>80</v>
      </c>
      <c r="M58" s="64">
        <v>1.8</v>
      </c>
      <c r="N58" s="65">
        <v>1517.8</v>
      </c>
      <c r="O58" s="64">
        <v>1517.8</v>
      </c>
    </row>
    <row r="59" spans="1:15">
      <c r="A59" s="25">
        <v>511</v>
      </c>
      <c r="B59" s="26" t="s">
        <v>342</v>
      </c>
      <c r="C59" s="26" t="s">
        <v>339</v>
      </c>
      <c r="D59" s="53">
        <v>4631</v>
      </c>
      <c r="E59" s="42">
        <v>6259</v>
      </c>
      <c r="F59" s="30">
        <v>7586.44</v>
      </c>
      <c r="G59" s="31">
        <f t="shared" si="1"/>
        <v>1.63818613690348</v>
      </c>
      <c r="H59" s="32">
        <v>1289.7</v>
      </c>
      <c r="I59" s="62"/>
      <c r="J59" s="62"/>
      <c r="K59" s="63">
        <v>2576.2440000000001</v>
      </c>
      <c r="L59" s="62">
        <v>130</v>
      </c>
      <c r="M59" s="64"/>
      <c r="N59" s="65">
        <v>2576.2440000000001</v>
      </c>
      <c r="O59" s="64">
        <v>2576.1999999999998</v>
      </c>
    </row>
    <row r="60" spans="1:15">
      <c r="A60" s="25">
        <v>515</v>
      </c>
      <c r="B60" s="26" t="s">
        <v>343</v>
      </c>
      <c r="C60" s="26" t="s">
        <v>339</v>
      </c>
      <c r="D60" s="53">
        <v>6334</v>
      </c>
      <c r="E60" s="42">
        <v>7870</v>
      </c>
      <c r="F60" s="30">
        <v>5245.36</v>
      </c>
      <c r="G60" s="31">
        <f t="shared" si="1"/>
        <v>0.82812756551941902</v>
      </c>
      <c r="H60" s="32">
        <v>786.8</v>
      </c>
      <c r="I60" s="62"/>
      <c r="J60" s="62"/>
      <c r="K60" s="63">
        <v>3093.6</v>
      </c>
      <c r="L60" s="62">
        <v>126</v>
      </c>
      <c r="M60" s="64"/>
      <c r="N60" s="65">
        <v>3093.6</v>
      </c>
      <c r="O60" s="64">
        <v>3093.6</v>
      </c>
    </row>
    <row r="61" spans="1:15">
      <c r="A61" s="25">
        <v>545</v>
      </c>
      <c r="B61" s="26" t="s">
        <v>344</v>
      </c>
      <c r="C61" s="26" t="s">
        <v>339</v>
      </c>
      <c r="D61" s="53">
        <v>4776.5</v>
      </c>
      <c r="E61" s="42">
        <v>6190</v>
      </c>
      <c r="F61" s="30">
        <v>4398.9799999999996</v>
      </c>
      <c r="G61" s="31">
        <f t="shared" si="1"/>
        <v>0.92096304825709197</v>
      </c>
      <c r="H61" s="32">
        <v>659.8</v>
      </c>
      <c r="I61" s="62"/>
      <c r="J61" s="62"/>
      <c r="K61" s="63">
        <v>3735.6</v>
      </c>
      <c r="L61" s="62">
        <v>60</v>
      </c>
      <c r="M61" s="64"/>
      <c r="N61" s="65">
        <v>3735.6</v>
      </c>
      <c r="O61" s="64">
        <v>3735.6</v>
      </c>
    </row>
    <row r="62" spans="1:15">
      <c r="A62" s="25">
        <v>578</v>
      </c>
      <c r="B62" s="26" t="s">
        <v>345</v>
      </c>
      <c r="C62" s="26" t="s">
        <v>339</v>
      </c>
      <c r="D62" s="53">
        <v>5971.5</v>
      </c>
      <c r="E62" s="42">
        <v>8300</v>
      </c>
      <c r="F62" s="30">
        <v>8301.2199999999993</v>
      </c>
      <c r="G62" s="31">
        <f t="shared" si="1"/>
        <v>1.39013983086327</v>
      </c>
      <c r="H62" s="32">
        <v>1411.2</v>
      </c>
      <c r="I62" s="62"/>
      <c r="J62" s="62"/>
      <c r="K62" s="63">
        <v>3531</v>
      </c>
      <c r="L62" s="62">
        <v>51</v>
      </c>
      <c r="M62" s="64"/>
      <c r="N62" s="65">
        <v>3531</v>
      </c>
      <c r="O62" s="64">
        <v>3531</v>
      </c>
    </row>
    <row r="63" spans="1:15">
      <c r="A63" s="25">
        <v>598</v>
      </c>
      <c r="B63" s="26" t="s">
        <v>346</v>
      </c>
      <c r="C63" s="26" t="s">
        <v>339</v>
      </c>
      <c r="D63" s="53">
        <v>3441</v>
      </c>
      <c r="E63" s="42">
        <v>5869</v>
      </c>
      <c r="F63" s="30">
        <v>3539.26</v>
      </c>
      <c r="G63" s="31">
        <f t="shared" si="1"/>
        <v>1.0285556524266199</v>
      </c>
      <c r="H63" s="32">
        <v>530.9</v>
      </c>
      <c r="I63" s="62">
        <v>24</v>
      </c>
      <c r="J63" s="62">
        <f>I63*3.75</f>
        <v>90</v>
      </c>
      <c r="K63" s="63">
        <v>1695</v>
      </c>
      <c r="L63" s="62">
        <v>85</v>
      </c>
      <c r="M63" s="64"/>
      <c r="N63" s="65">
        <v>1695</v>
      </c>
      <c r="O63" s="64">
        <v>1695</v>
      </c>
    </row>
    <row r="64" spans="1:15">
      <c r="A64" s="25">
        <v>702</v>
      </c>
      <c r="B64" s="26" t="s">
        <v>347</v>
      </c>
      <c r="C64" s="26" t="s">
        <v>339</v>
      </c>
      <c r="D64" s="53">
        <v>4498.5</v>
      </c>
      <c r="E64" s="42">
        <v>6820</v>
      </c>
      <c r="F64" s="30">
        <v>4474.9799999999996</v>
      </c>
      <c r="G64" s="31">
        <f t="shared" si="1"/>
        <v>0.99477159053017705</v>
      </c>
      <c r="H64" s="32">
        <v>671.2</v>
      </c>
      <c r="I64" s="62"/>
      <c r="J64" s="62"/>
      <c r="K64" s="63">
        <v>2163.6</v>
      </c>
      <c r="L64" s="62">
        <v>119</v>
      </c>
      <c r="M64" s="64">
        <v>74.97</v>
      </c>
      <c r="N64" s="65">
        <v>2088.63</v>
      </c>
      <c r="O64" s="64">
        <v>2088.6</v>
      </c>
    </row>
    <row r="65" spans="1:15">
      <c r="A65" s="25">
        <v>707</v>
      </c>
      <c r="B65" s="26" t="s">
        <v>348</v>
      </c>
      <c r="C65" s="26" t="s">
        <v>339</v>
      </c>
      <c r="D65" s="53">
        <v>9698.5</v>
      </c>
      <c r="E65" s="42">
        <v>11617</v>
      </c>
      <c r="F65" s="30">
        <v>8070.98</v>
      </c>
      <c r="G65" s="31">
        <f t="shared" si="1"/>
        <v>0.83218848275506496</v>
      </c>
      <c r="H65" s="32">
        <v>1210.5999999999999</v>
      </c>
      <c r="I65" s="62">
        <v>3</v>
      </c>
      <c r="J65" s="62">
        <f>I65*3.75</f>
        <v>11.25</v>
      </c>
      <c r="K65" s="63">
        <v>2970.25</v>
      </c>
      <c r="L65" s="62">
        <v>173.2</v>
      </c>
      <c r="M65" s="64"/>
      <c r="N65" s="65">
        <v>2970.25</v>
      </c>
      <c r="O65" s="64">
        <v>2970.3</v>
      </c>
    </row>
    <row r="66" spans="1:15">
      <c r="A66" s="25">
        <v>712</v>
      </c>
      <c r="B66" s="26" t="s">
        <v>349</v>
      </c>
      <c r="C66" s="26" t="s">
        <v>339</v>
      </c>
      <c r="D66" s="53">
        <v>11500</v>
      </c>
      <c r="E66" s="42">
        <v>12817</v>
      </c>
      <c r="F66" s="30">
        <v>10023.700000000001</v>
      </c>
      <c r="G66" s="31">
        <f t="shared" si="1"/>
        <v>0.87162608695652199</v>
      </c>
      <c r="H66" s="32">
        <v>1503.6</v>
      </c>
      <c r="I66" s="62"/>
      <c r="J66" s="62"/>
      <c r="K66" s="63">
        <v>4585.8</v>
      </c>
      <c r="L66" s="62">
        <v>289</v>
      </c>
      <c r="M66" s="64"/>
      <c r="N66" s="65">
        <v>4585.8</v>
      </c>
      <c r="O66" s="64">
        <v>4585.8</v>
      </c>
    </row>
    <row r="67" spans="1:15">
      <c r="A67" s="25">
        <v>718</v>
      </c>
      <c r="B67" s="26" t="s">
        <v>350</v>
      </c>
      <c r="C67" s="26" t="s">
        <v>339</v>
      </c>
      <c r="D67" s="53">
        <v>2940</v>
      </c>
      <c r="E67" s="42">
        <v>5370</v>
      </c>
      <c r="F67" s="30">
        <v>1755.74</v>
      </c>
      <c r="G67" s="31">
        <f t="shared" si="1"/>
        <v>0.59719047619047605</v>
      </c>
      <c r="H67" s="32">
        <v>263.39999999999998</v>
      </c>
      <c r="I67" s="62"/>
      <c r="J67" s="62"/>
      <c r="K67" s="63">
        <v>732.3</v>
      </c>
      <c r="L67" s="62">
        <v>192.3</v>
      </c>
      <c r="M67" s="64"/>
      <c r="N67" s="65">
        <v>732.3</v>
      </c>
      <c r="O67" s="64">
        <v>732.3</v>
      </c>
    </row>
    <row r="68" spans="1:15">
      <c r="A68" s="25">
        <v>723</v>
      </c>
      <c r="B68" s="26" t="s">
        <v>351</v>
      </c>
      <c r="C68" s="26" t="s">
        <v>339</v>
      </c>
      <c r="D68" s="53">
        <v>3298</v>
      </c>
      <c r="E68" s="42">
        <v>5530</v>
      </c>
      <c r="F68" s="30">
        <v>2228.98</v>
      </c>
      <c r="G68" s="31">
        <f t="shared" si="1"/>
        <v>0.67585809581564604</v>
      </c>
      <c r="H68" s="32">
        <v>334.3</v>
      </c>
      <c r="I68" s="62"/>
      <c r="J68" s="62"/>
      <c r="K68" s="63">
        <v>1003.1</v>
      </c>
      <c r="L68" s="62">
        <v>88.3</v>
      </c>
      <c r="M68" s="64"/>
      <c r="N68" s="65">
        <v>1003.1</v>
      </c>
      <c r="O68" s="64">
        <v>1003.1</v>
      </c>
    </row>
    <row r="69" spans="1:15">
      <c r="A69" s="25">
        <v>724</v>
      </c>
      <c r="B69" s="26" t="s">
        <v>352</v>
      </c>
      <c r="C69" s="26" t="s">
        <v>339</v>
      </c>
      <c r="D69" s="53">
        <v>7604</v>
      </c>
      <c r="E69" s="42">
        <v>9950</v>
      </c>
      <c r="F69" s="70">
        <v>4016.29</v>
      </c>
      <c r="G69" s="31">
        <f t="shared" si="1"/>
        <v>0.52818122041031002</v>
      </c>
      <c r="H69" s="32">
        <v>602.4</v>
      </c>
      <c r="I69" s="62">
        <v>4</v>
      </c>
      <c r="J69" s="62">
        <f>I69*3.75</f>
        <v>15</v>
      </c>
      <c r="K69" s="63">
        <v>2198.1</v>
      </c>
      <c r="L69" s="62">
        <v>163</v>
      </c>
      <c r="M69" s="64"/>
      <c r="N69" s="65">
        <v>2198.1</v>
      </c>
      <c r="O69" s="64">
        <v>2198.1</v>
      </c>
    </row>
    <row r="70" spans="1:15">
      <c r="A70" s="25">
        <v>740</v>
      </c>
      <c r="B70" s="26" t="s">
        <v>353</v>
      </c>
      <c r="C70" s="26" t="s">
        <v>339</v>
      </c>
      <c r="D70" s="71">
        <v>2643</v>
      </c>
      <c r="E70" s="72">
        <v>4769</v>
      </c>
      <c r="F70" s="32">
        <v>5092.74</v>
      </c>
      <c r="G70" s="31">
        <f t="shared" si="1"/>
        <v>1.9268785471055601</v>
      </c>
      <c r="H70" s="32">
        <v>865.8</v>
      </c>
      <c r="I70" s="62"/>
      <c r="J70" s="62"/>
      <c r="K70" s="63">
        <v>2030.9</v>
      </c>
      <c r="L70" s="62">
        <v>32</v>
      </c>
      <c r="M70" s="64"/>
      <c r="N70" s="65">
        <v>2030.9</v>
      </c>
      <c r="O70" s="64">
        <v>2030.9</v>
      </c>
    </row>
    <row r="71" spans="1:15">
      <c r="A71" s="25">
        <v>743</v>
      </c>
      <c r="B71" s="26" t="s">
        <v>354</v>
      </c>
      <c r="C71" s="26" t="s">
        <v>339</v>
      </c>
      <c r="D71" s="71"/>
      <c r="E71" s="72"/>
      <c r="F71" s="32">
        <v>1375.66</v>
      </c>
      <c r="G71" s="73"/>
      <c r="H71" s="32">
        <v>206.3</v>
      </c>
      <c r="I71" s="62"/>
      <c r="J71" s="62"/>
      <c r="K71" s="63">
        <v>330.7</v>
      </c>
      <c r="L71" s="62">
        <v>0</v>
      </c>
      <c r="M71" s="64"/>
      <c r="N71" s="65">
        <v>298.7</v>
      </c>
      <c r="O71" s="64">
        <v>330.7</v>
      </c>
    </row>
    <row r="72" spans="1:15" s="5" customFormat="1">
      <c r="A72" s="34" t="s">
        <v>303</v>
      </c>
      <c r="B72" s="35"/>
      <c r="C72" s="35" t="s">
        <v>339</v>
      </c>
      <c r="D72" s="45">
        <f t="shared" ref="D72:O72" si="5">SUM(D56:D71)</f>
        <v>89707.5</v>
      </c>
      <c r="E72" s="45">
        <f t="shared" si="5"/>
        <v>119660</v>
      </c>
      <c r="F72" s="45">
        <f t="shared" si="5"/>
        <v>82913.09</v>
      </c>
      <c r="G72" s="45">
        <f t="shared" si="5"/>
        <v>14.446209013572201</v>
      </c>
      <c r="H72" s="45">
        <f t="shared" si="5"/>
        <v>12856.4</v>
      </c>
      <c r="I72" s="45">
        <f t="shared" si="5"/>
        <v>32</v>
      </c>
      <c r="J72" s="45">
        <f t="shared" si="5"/>
        <v>120</v>
      </c>
      <c r="K72" s="45">
        <f t="shared" si="5"/>
        <v>38184.044000000002</v>
      </c>
      <c r="L72" s="45">
        <f t="shared" si="5"/>
        <v>1908.5</v>
      </c>
      <c r="M72" s="45">
        <f t="shared" si="5"/>
        <v>376.77</v>
      </c>
      <c r="N72" s="45">
        <f t="shared" si="5"/>
        <v>37775.273999999998</v>
      </c>
      <c r="O72" s="45">
        <f t="shared" si="5"/>
        <v>37807.300000000003</v>
      </c>
    </row>
    <row r="73" spans="1:15">
      <c r="A73" s="47">
        <v>341</v>
      </c>
      <c r="B73" s="18" t="s">
        <v>355</v>
      </c>
      <c r="C73" s="18" t="s">
        <v>356</v>
      </c>
      <c r="D73" s="74">
        <v>15944</v>
      </c>
      <c r="E73" s="75">
        <v>21258</v>
      </c>
      <c r="F73" s="30">
        <v>26829.65</v>
      </c>
      <c r="G73" s="31">
        <v>1.6827427245358799</v>
      </c>
      <c r="H73" s="32">
        <v>4561</v>
      </c>
      <c r="I73" s="62"/>
      <c r="J73" s="62"/>
      <c r="K73" s="63">
        <v>13112.804</v>
      </c>
      <c r="L73" s="62">
        <v>58.5</v>
      </c>
      <c r="M73" s="64"/>
      <c r="N73" s="65">
        <v>13112.804</v>
      </c>
      <c r="O73" s="64">
        <v>13112.8</v>
      </c>
    </row>
    <row r="74" spans="1:15">
      <c r="A74" s="41">
        <v>539</v>
      </c>
      <c r="B74" s="26" t="s">
        <v>357</v>
      </c>
      <c r="C74" s="26" t="s">
        <v>356</v>
      </c>
      <c r="D74" s="40">
        <v>3470</v>
      </c>
      <c r="E74" s="76">
        <v>4627</v>
      </c>
      <c r="F74" s="30">
        <v>1098.6300000000001</v>
      </c>
      <c r="G74" s="31">
        <v>0.31660806916426498</v>
      </c>
      <c r="H74" s="32">
        <v>0</v>
      </c>
      <c r="I74" s="62"/>
      <c r="J74" s="62"/>
      <c r="K74" s="63">
        <v>1645.2</v>
      </c>
      <c r="L74" s="62">
        <v>69.5</v>
      </c>
      <c r="M74" s="64"/>
      <c r="N74" s="65">
        <v>1645.2</v>
      </c>
      <c r="O74" s="64">
        <v>1645.2</v>
      </c>
    </row>
    <row r="75" spans="1:15">
      <c r="A75" s="41">
        <v>548</v>
      </c>
      <c r="B75" s="26" t="s">
        <v>358</v>
      </c>
      <c r="C75" s="26" t="s">
        <v>356</v>
      </c>
      <c r="D75" s="40">
        <v>3216</v>
      </c>
      <c r="E75" s="76">
        <v>4287</v>
      </c>
      <c r="F75" s="30">
        <v>3736.88</v>
      </c>
      <c r="G75" s="31">
        <v>1.16196517412935</v>
      </c>
      <c r="H75" s="32">
        <v>560.5</v>
      </c>
      <c r="I75" s="62"/>
      <c r="J75" s="62"/>
      <c r="K75" s="63">
        <v>678.4</v>
      </c>
      <c r="L75" s="62">
        <v>191</v>
      </c>
      <c r="M75" s="64"/>
      <c r="N75" s="65">
        <v>678.4</v>
      </c>
      <c r="O75" s="64">
        <v>678.4</v>
      </c>
    </row>
    <row r="76" spans="1:15">
      <c r="A76" s="41">
        <v>549</v>
      </c>
      <c r="B76" s="26" t="s">
        <v>359</v>
      </c>
      <c r="C76" s="26" t="s">
        <v>356</v>
      </c>
      <c r="D76" s="40">
        <v>2572</v>
      </c>
      <c r="E76" s="76">
        <v>3430</v>
      </c>
      <c r="F76" s="30">
        <v>2264.2199999999998</v>
      </c>
      <c r="G76" s="31">
        <v>0.88033437013996896</v>
      </c>
      <c r="H76" s="32">
        <v>339.6</v>
      </c>
      <c r="I76" s="62"/>
      <c r="J76" s="62"/>
      <c r="K76" s="63">
        <v>1034.8</v>
      </c>
      <c r="L76" s="62">
        <v>63</v>
      </c>
      <c r="M76" s="64"/>
      <c r="N76" s="65">
        <v>1034.8</v>
      </c>
      <c r="O76" s="64">
        <v>1034.8</v>
      </c>
    </row>
    <row r="77" spans="1:15">
      <c r="A77" s="41">
        <v>550</v>
      </c>
      <c r="B77" s="26" t="s">
        <v>360</v>
      </c>
      <c r="C77" s="26" t="s">
        <v>356</v>
      </c>
      <c r="D77" s="40">
        <v>4636</v>
      </c>
      <c r="E77" s="76">
        <v>6181</v>
      </c>
      <c r="F77" s="30">
        <v>4844.34</v>
      </c>
      <c r="G77" s="31">
        <v>1.04493960310613</v>
      </c>
      <c r="H77" s="32">
        <v>726.7</v>
      </c>
      <c r="I77" s="62">
        <v>1</v>
      </c>
      <c r="J77" s="62">
        <f>I77*3.75</f>
        <v>3.75</v>
      </c>
      <c r="K77" s="63">
        <v>2097.0500000000002</v>
      </c>
      <c r="L77" s="62">
        <v>94</v>
      </c>
      <c r="M77" s="64">
        <v>60</v>
      </c>
      <c r="N77" s="65">
        <v>2037.05</v>
      </c>
      <c r="O77" s="64">
        <v>2037.1</v>
      </c>
    </row>
    <row r="78" spans="1:15">
      <c r="A78" s="41">
        <v>579</v>
      </c>
      <c r="B78" s="26" t="s">
        <v>361</v>
      </c>
      <c r="C78" s="26" t="s">
        <v>356</v>
      </c>
      <c r="D78" s="40">
        <v>1809</v>
      </c>
      <c r="E78" s="76">
        <v>2412</v>
      </c>
      <c r="F78" s="30">
        <v>680.32</v>
      </c>
      <c r="G78" s="31">
        <v>0.376075179657269</v>
      </c>
      <c r="H78" s="32">
        <v>0</v>
      </c>
      <c r="I78" s="62"/>
      <c r="J78" s="62"/>
      <c r="K78" s="63">
        <v>369.3</v>
      </c>
      <c r="L78" s="62">
        <v>76.5</v>
      </c>
      <c r="M78" s="64"/>
      <c r="N78" s="65">
        <v>369.3</v>
      </c>
      <c r="O78" s="64">
        <v>369.3</v>
      </c>
    </row>
    <row r="79" spans="1:15">
      <c r="A79" s="41">
        <v>586</v>
      </c>
      <c r="B79" s="26" t="s">
        <v>362</v>
      </c>
      <c r="C79" s="26" t="s">
        <v>356</v>
      </c>
      <c r="D79" s="40">
        <v>2170</v>
      </c>
      <c r="E79" s="76">
        <v>2894</v>
      </c>
      <c r="F79" s="30">
        <v>2151.1799999999998</v>
      </c>
      <c r="G79" s="31">
        <v>0.99132718894009197</v>
      </c>
      <c r="H79" s="32">
        <v>322.7</v>
      </c>
      <c r="I79" s="62">
        <v>3</v>
      </c>
      <c r="J79" s="62">
        <f>I79*3.75</f>
        <v>11.25</v>
      </c>
      <c r="K79" s="63">
        <v>954.15</v>
      </c>
      <c r="L79" s="62">
        <v>45</v>
      </c>
      <c r="M79" s="64"/>
      <c r="N79" s="65">
        <v>954.15</v>
      </c>
      <c r="O79" s="64">
        <v>954.2</v>
      </c>
    </row>
    <row r="80" spans="1:15">
      <c r="A80" s="41">
        <v>591</v>
      </c>
      <c r="B80" s="26" t="s">
        <v>363</v>
      </c>
      <c r="C80" s="26" t="s">
        <v>356</v>
      </c>
      <c r="D80" s="40">
        <v>4046</v>
      </c>
      <c r="E80" s="76">
        <v>5395</v>
      </c>
      <c r="F80" s="30">
        <v>4971.91</v>
      </c>
      <c r="G80" s="31">
        <v>1.2288457736035601</v>
      </c>
      <c r="H80" s="32">
        <v>745.8</v>
      </c>
      <c r="I80" s="62"/>
      <c r="J80" s="62"/>
      <c r="K80" s="63">
        <v>1818.42</v>
      </c>
      <c r="L80" s="62">
        <v>30</v>
      </c>
      <c r="M80" s="64"/>
      <c r="N80" s="65">
        <v>1818.42</v>
      </c>
      <c r="O80" s="64">
        <v>1818.4</v>
      </c>
    </row>
    <row r="81" spans="1:15">
      <c r="A81" s="41">
        <v>594</v>
      </c>
      <c r="B81" s="26" t="s">
        <v>364</v>
      </c>
      <c r="C81" s="26" t="s">
        <v>356</v>
      </c>
      <c r="D81" s="40">
        <v>5366</v>
      </c>
      <c r="E81" s="76">
        <v>7155</v>
      </c>
      <c r="F81" s="30">
        <v>2736</v>
      </c>
      <c r="G81" s="31">
        <v>0.50987700335445396</v>
      </c>
      <c r="H81" s="32">
        <v>410.4</v>
      </c>
      <c r="I81" s="62"/>
      <c r="J81" s="62"/>
      <c r="K81" s="63">
        <v>2187.6999999999998</v>
      </c>
      <c r="L81" s="62">
        <v>112.75</v>
      </c>
      <c r="M81" s="64">
        <v>61.1</v>
      </c>
      <c r="N81" s="65">
        <v>2126.6</v>
      </c>
      <c r="O81" s="64">
        <v>2126.6</v>
      </c>
    </row>
    <row r="82" spans="1:15">
      <c r="A82" s="41">
        <v>716</v>
      </c>
      <c r="B82" s="26" t="s">
        <v>365</v>
      </c>
      <c r="C82" s="26" t="s">
        <v>356</v>
      </c>
      <c r="D82" s="40">
        <v>3020</v>
      </c>
      <c r="E82" s="76">
        <v>4028</v>
      </c>
      <c r="F82" s="30">
        <v>2736.9</v>
      </c>
      <c r="G82" s="31">
        <v>0.90625827814569504</v>
      </c>
      <c r="H82" s="32">
        <v>410.5</v>
      </c>
      <c r="I82" s="62"/>
      <c r="J82" s="62"/>
      <c r="K82" s="63">
        <v>1610.36</v>
      </c>
      <c r="L82" s="62">
        <v>70</v>
      </c>
      <c r="M82" s="64">
        <v>75</v>
      </c>
      <c r="N82" s="65">
        <v>1535.36</v>
      </c>
      <c r="O82" s="64">
        <v>1535.4</v>
      </c>
    </row>
    <row r="83" spans="1:15">
      <c r="A83" s="41">
        <v>717</v>
      </c>
      <c r="B83" s="26" t="s">
        <v>366</v>
      </c>
      <c r="C83" s="26" t="s">
        <v>356</v>
      </c>
      <c r="D83" s="40">
        <v>4830</v>
      </c>
      <c r="E83" s="76">
        <v>6440</v>
      </c>
      <c r="F83" s="30">
        <v>8620.93</v>
      </c>
      <c r="G83" s="31">
        <v>1.7848716356107699</v>
      </c>
      <c r="H83" s="32">
        <v>1465.6</v>
      </c>
      <c r="I83" s="62"/>
      <c r="J83" s="62"/>
      <c r="K83" s="63">
        <v>2719.8</v>
      </c>
      <c r="L83" s="62">
        <v>80</v>
      </c>
      <c r="M83" s="64"/>
      <c r="N83" s="65">
        <v>2719.8</v>
      </c>
      <c r="O83" s="64">
        <v>2719.8</v>
      </c>
    </row>
    <row r="84" spans="1:15">
      <c r="A84" s="41">
        <v>719</v>
      </c>
      <c r="B84" s="26" t="s">
        <v>367</v>
      </c>
      <c r="C84" s="26" t="s">
        <v>356</v>
      </c>
      <c r="D84" s="40">
        <v>6860</v>
      </c>
      <c r="E84" s="76">
        <v>9146</v>
      </c>
      <c r="F84" s="30">
        <v>8703.2099999999991</v>
      </c>
      <c r="G84" s="31">
        <v>1.2686895043731801</v>
      </c>
      <c r="H84" s="32">
        <v>1305.5</v>
      </c>
      <c r="I84" s="62"/>
      <c r="J84" s="62"/>
      <c r="K84" s="63">
        <v>3309</v>
      </c>
      <c r="L84" s="62">
        <v>117.2</v>
      </c>
      <c r="M84" s="64"/>
      <c r="N84" s="65">
        <v>3309</v>
      </c>
      <c r="O84" s="64">
        <v>3309</v>
      </c>
    </row>
    <row r="85" spans="1:15">
      <c r="A85" s="41">
        <v>720</v>
      </c>
      <c r="B85" s="26" t="s">
        <v>368</v>
      </c>
      <c r="C85" s="26" t="s">
        <v>356</v>
      </c>
      <c r="D85" s="40">
        <v>3229</v>
      </c>
      <c r="E85" s="76">
        <v>4305</v>
      </c>
      <c r="F85" s="30">
        <v>2230.7600000000002</v>
      </c>
      <c r="G85" s="31">
        <v>0.69085165685970895</v>
      </c>
      <c r="H85" s="32">
        <v>334.6</v>
      </c>
      <c r="I85" s="62"/>
      <c r="J85" s="62"/>
      <c r="K85" s="63">
        <v>1301.7</v>
      </c>
      <c r="L85" s="62">
        <v>30</v>
      </c>
      <c r="M85" s="64"/>
      <c r="N85" s="65">
        <v>1301.7</v>
      </c>
      <c r="O85" s="64">
        <v>1301.7</v>
      </c>
    </row>
    <row r="86" spans="1:15">
      <c r="A86" s="41">
        <v>721</v>
      </c>
      <c r="B86" s="26" t="s">
        <v>369</v>
      </c>
      <c r="C86" s="26" t="s">
        <v>356</v>
      </c>
      <c r="D86" s="40">
        <v>3390</v>
      </c>
      <c r="E86" s="76">
        <v>4520</v>
      </c>
      <c r="F86" s="30">
        <v>4195.4799999999996</v>
      </c>
      <c r="G86" s="31">
        <v>1.2376047197640101</v>
      </c>
      <c r="H86" s="32">
        <v>629.29999999999995</v>
      </c>
      <c r="I86" s="62"/>
      <c r="J86" s="62"/>
      <c r="K86" s="63">
        <v>1358.5</v>
      </c>
      <c r="L86" s="62">
        <v>69</v>
      </c>
      <c r="M86" s="64">
        <v>1</v>
      </c>
      <c r="N86" s="65">
        <v>1357.5</v>
      </c>
      <c r="O86" s="64">
        <v>1357.5</v>
      </c>
    </row>
    <row r="87" spans="1:15">
      <c r="A87" s="50">
        <v>732</v>
      </c>
      <c r="B87" s="44" t="s">
        <v>370</v>
      </c>
      <c r="C87" s="44" t="s">
        <v>356</v>
      </c>
      <c r="D87" s="43">
        <v>2432</v>
      </c>
      <c r="E87" s="77">
        <v>3242</v>
      </c>
      <c r="F87" s="30">
        <v>998</v>
      </c>
      <c r="G87" s="31">
        <v>0.410361842105263</v>
      </c>
      <c r="H87" s="32">
        <v>0</v>
      </c>
      <c r="I87" s="62"/>
      <c r="J87" s="62"/>
      <c r="K87" s="63">
        <v>382.8</v>
      </c>
      <c r="L87" s="62">
        <v>79.2</v>
      </c>
      <c r="M87" s="64">
        <v>0.7</v>
      </c>
      <c r="N87" s="65">
        <v>382.1</v>
      </c>
      <c r="O87" s="64">
        <v>382.1</v>
      </c>
    </row>
    <row r="88" spans="1:15" s="5" customFormat="1">
      <c r="A88" s="45" t="s">
        <v>303</v>
      </c>
      <c r="B88" s="35"/>
      <c r="C88" s="35" t="s">
        <v>356</v>
      </c>
      <c r="D88" s="45">
        <f>SUM(D73:D87)</f>
        <v>66990</v>
      </c>
      <c r="E88" s="78">
        <f>SUM(E73:E87)</f>
        <v>89320</v>
      </c>
      <c r="F88" s="79">
        <f>SUM(F73:F87)</f>
        <v>76798.41</v>
      </c>
      <c r="G88" s="39">
        <v>1.1464160322436201</v>
      </c>
      <c r="H88" s="46">
        <v>11812.2</v>
      </c>
      <c r="I88" s="69">
        <f>SUM(I73:I87)</f>
        <v>4</v>
      </c>
      <c r="J88" s="45">
        <f>SUM(J73:J87)</f>
        <v>15</v>
      </c>
      <c r="K88" s="63">
        <v>34579.983999999997</v>
      </c>
      <c r="L88" s="45">
        <v>1185.6500000000001</v>
      </c>
      <c r="M88" s="45">
        <v>197.8</v>
      </c>
      <c r="N88" s="45">
        <v>34382.184000000001</v>
      </c>
      <c r="O88" s="45">
        <v>34382.300000000003</v>
      </c>
    </row>
    <row r="89" spans="1:15">
      <c r="A89" s="41">
        <v>52</v>
      </c>
      <c r="B89" s="26" t="s">
        <v>371</v>
      </c>
      <c r="C89" s="26" t="s">
        <v>372</v>
      </c>
      <c r="D89" s="74">
        <v>7820</v>
      </c>
      <c r="E89" s="75">
        <v>10427</v>
      </c>
      <c r="F89" s="30">
        <v>6410.65</v>
      </c>
      <c r="G89" s="31">
        <v>0.81977621483375995</v>
      </c>
      <c r="H89" s="32">
        <v>961.6</v>
      </c>
      <c r="I89" s="62"/>
      <c r="J89" s="62"/>
      <c r="K89" s="63">
        <v>4126.1000000000004</v>
      </c>
      <c r="L89" s="62">
        <v>80</v>
      </c>
      <c r="M89" s="64"/>
      <c r="N89" s="65">
        <v>4126.1000000000004</v>
      </c>
      <c r="O89" s="64">
        <v>4126.1000000000004</v>
      </c>
    </row>
    <row r="90" spans="1:15">
      <c r="A90" s="41">
        <v>54</v>
      </c>
      <c r="B90" s="26" t="s">
        <v>373</v>
      </c>
      <c r="C90" s="26" t="s">
        <v>372</v>
      </c>
      <c r="D90" s="40">
        <v>7200</v>
      </c>
      <c r="E90" s="76">
        <v>9600</v>
      </c>
      <c r="F90" s="30">
        <v>9161.84</v>
      </c>
      <c r="G90" s="31">
        <v>1.27247777777778</v>
      </c>
      <c r="H90" s="32">
        <v>1374.3</v>
      </c>
      <c r="I90" s="62"/>
      <c r="J90" s="62"/>
      <c r="K90" s="63">
        <v>5898.2839999999997</v>
      </c>
      <c r="L90" s="62">
        <v>0</v>
      </c>
      <c r="M90" s="64">
        <v>238.12</v>
      </c>
      <c r="N90" s="65">
        <v>5660.1639999999998</v>
      </c>
      <c r="O90" s="64">
        <v>5660.2</v>
      </c>
    </row>
    <row r="91" spans="1:15">
      <c r="A91" s="41">
        <v>56</v>
      </c>
      <c r="B91" s="26" t="s">
        <v>374</v>
      </c>
      <c r="C91" s="26" t="s">
        <v>372</v>
      </c>
      <c r="D91" s="40">
        <v>3317</v>
      </c>
      <c r="E91" s="76">
        <v>4422</v>
      </c>
      <c r="F91" s="30">
        <v>2239.02</v>
      </c>
      <c r="G91" s="31">
        <v>0.67501356647573096</v>
      </c>
      <c r="H91" s="32">
        <v>335.9</v>
      </c>
      <c r="I91" s="62">
        <v>2</v>
      </c>
      <c r="J91" s="62">
        <f>I91*3.75</f>
        <v>7.5</v>
      </c>
      <c r="K91" s="63">
        <v>2793.2</v>
      </c>
      <c r="L91" s="62">
        <v>76</v>
      </c>
      <c r="M91" s="64">
        <v>1.65</v>
      </c>
      <c r="N91" s="65">
        <v>2791.55</v>
      </c>
      <c r="O91" s="64">
        <v>2791.6</v>
      </c>
    </row>
    <row r="92" spans="1:15">
      <c r="A92" s="41">
        <v>58</v>
      </c>
      <c r="B92" s="26" t="s">
        <v>375</v>
      </c>
      <c r="C92" s="26" t="s">
        <v>372</v>
      </c>
      <c r="D92" s="40">
        <v>2358</v>
      </c>
      <c r="E92" s="76">
        <v>3145</v>
      </c>
      <c r="F92" s="30">
        <v>1752.64</v>
      </c>
      <c r="G92" s="31">
        <v>0.74327396098388498</v>
      </c>
      <c r="H92" s="32">
        <v>262.89999999999998</v>
      </c>
      <c r="I92" s="62"/>
      <c r="J92" s="62"/>
      <c r="K92" s="63">
        <v>573.38400000000001</v>
      </c>
      <c r="L92" s="62">
        <v>90</v>
      </c>
      <c r="M92" s="64"/>
      <c r="N92" s="65">
        <v>573.38400000000001</v>
      </c>
      <c r="O92" s="64">
        <v>573.4</v>
      </c>
    </row>
    <row r="93" spans="1:15">
      <c r="A93" s="41">
        <v>351</v>
      </c>
      <c r="B93" s="26" t="s">
        <v>376</v>
      </c>
      <c r="C93" s="26" t="s">
        <v>372</v>
      </c>
      <c r="D93" s="40">
        <v>5657</v>
      </c>
      <c r="E93" s="76">
        <v>7543</v>
      </c>
      <c r="F93" s="30">
        <v>4612.08</v>
      </c>
      <c r="G93" s="31">
        <v>0.81528725472865504</v>
      </c>
      <c r="H93" s="32">
        <v>691.8</v>
      </c>
      <c r="I93" s="62"/>
      <c r="J93" s="62"/>
      <c r="K93" s="63">
        <v>4238.5</v>
      </c>
      <c r="L93" s="62">
        <v>158.5</v>
      </c>
      <c r="M93" s="64"/>
      <c r="N93" s="65">
        <v>4238.5</v>
      </c>
      <c r="O93" s="64">
        <v>4238.5</v>
      </c>
    </row>
    <row r="94" spans="1:15">
      <c r="A94" s="41">
        <v>367</v>
      </c>
      <c r="B94" s="26" t="s">
        <v>377</v>
      </c>
      <c r="C94" s="26" t="s">
        <v>372</v>
      </c>
      <c r="D94" s="40">
        <v>5568</v>
      </c>
      <c r="E94" s="76">
        <v>7425</v>
      </c>
      <c r="F94" s="30">
        <v>4811.34</v>
      </c>
      <c r="G94" s="31">
        <v>0.86410560344827603</v>
      </c>
      <c r="H94" s="32">
        <v>721.7</v>
      </c>
      <c r="I94" s="62"/>
      <c r="J94" s="62"/>
      <c r="K94" s="63">
        <v>2240.1</v>
      </c>
      <c r="L94" s="62">
        <v>185</v>
      </c>
      <c r="M94" s="64">
        <v>2.95</v>
      </c>
      <c r="N94" s="65">
        <v>2237.15</v>
      </c>
      <c r="O94" s="64">
        <v>2237.1999999999998</v>
      </c>
    </row>
    <row r="95" spans="1:15">
      <c r="A95" s="41">
        <v>572</v>
      </c>
      <c r="B95" s="26" t="s">
        <v>378</v>
      </c>
      <c r="C95" s="26" t="s">
        <v>372</v>
      </c>
      <c r="D95" s="40">
        <v>2412</v>
      </c>
      <c r="E95" s="76">
        <v>3216</v>
      </c>
      <c r="F95" s="30">
        <v>2098.66</v>
      </c>
      <c r="G95" s="31">
        <v>0.87009121061359895</v>
      </c>
      <c r="H95" s="32">
        <v>314.8</v>
      </c>
      <c r="I95" s="62"/>
      <c r="J95" s="62"/>
      <c r="K95" s="63">
        <v>1420.7</v>
      </c>
      <c r="L95" s="62">
        <v>27</v>
      </c>
      <c r="M95" s="64"/>
      <c r="N95" s="65">
        <v>1420.7</v>
      </c>
      <c r="O95" s="64">
        <v>1420.7</v>
      </c>
    </row>
    <row r="96" spans="1:15">
      <c r="A96" s="41">
        <v>587</v>
      </c>
      <c r="B96" s="26" t="s">
        <v>379</v>
      </c>
      <c r="C96" s="26" t="s">
        <v>372</v>
      </c>
      <c r="D96" s="40">
        <v>3360</v>
      </c>
      <c r="E96" s="76">
        <v>4480</v>
      </c>
      <c r="F96" s="30">
        <v>2621.46</v>
      </c>
      <c r="G96" s="31">
        <v>0.78019642857142801</v>
      </c>
      <c r="H96" s="32">
        <v>393.2</v>
      </c>
      <c r="I96" s="62"/>
      <c r="J96" s="62"/>
      <c r="K96" s="63">
        <v>1087.8</v>
      </c>
      <c r="L96" s="62">
        <v>131.6</v>
      </c>
      <c r="M96" s="64"/>
      <c r="N96" s="65">
        <v>1087.8</v>
      </c>
      <c r="O96" s="64">
        <v>1087.8</v>
      </c>
    </row>
    <row r="97" spans="1:15">
      <c r="A97" s="41">
        <v>704</v>
      </c>
      <c r="B97" s="26" t="s">
        <v>380</v>
      </c>
      <c r="C97" s="26" t="s">
        <v>372</v>
      </c>
      <c r="D97" s="40">
        <v>3235</v>
      </c>
      <c r="E97" s="76">
        <v>4313</v>
      </c>
      <c r="F97" s="30">
        <v>3928.78</v>
      </c>
      <c r="G97" s="31">
        <v>1.2144605873261201</v>
      </c>
      <c r="H97" s="32">
        <v>589.29999999999995</v>
      </c>
      <c r="I97" s="62">
        <v>1</v>
      </c>
      <c r="J97" s="62">
        <f>I97*3.75</f>
        <v>3.75</v>
      </c>
      <c r="K97" s="63">
        <v>1205.6500000000001</v>
      </c>
      <c r="L97" s="62">
        <v>74</v>
      </c>
      <c r="M97" s="64">
        <v>30</v>
      </c>
      <c r="N97" s="65">
        <v>1175.6500000000001</v>
      </c>
      <c r="O97" s="64">
        <v>1175.7</v>
      </c>
    </row>
    <row r="98" spans="1:15">
      <c r="A98" s="41">
        <v>706</v>
      </c>
      <c r="B98" s="26" t="s">
        <v>381</v>
      </c>
      <c r="C98" s="26" t="s">
        <v>372</v>
      </c>
      <c r="D98" s="43">
        <v>3554</v>
      </c>
      <c r="E98" s="77">
        <v>4739</v>
      </c>
      <c r="F98" s="30">
        <v>5912.17</v>
      </c>
      <c r="G98" s="31">
        <v>1.6635256049521701</v>
      </c>
      <c r="H98" s="32">
        <v>1005.1</v>
      </c>
      <c r="I98" s="62"/>
      <c r="J98" s="62"/>
      <c r="K98" s="63">
        <v>1790.5</v>
      </c>
      <c r="L98" s="62">
        <v>132.1</v>
      </c>
      <c r="M98" s="64"/>
      <c r="N98" s="65">
        <v>1790.5</v>
      </c>
      <c r="O98" s="64">
        <v>1790.5</v>
      </c>
    </row>
    <row r="99" spans="1:15">
      <c r="A99" s="41">
        <v>710</v>
      </c>
      <c r="B99" s="26" t="s">
        <v>382</v>
      </c>
      <c r="C99" s="26" t="s">
        <v>372</v>
      </c>
      <c r="D99" s="40">
        <v>2732</v>
      </c>
      <c r="E99" s="76">
        <v>3643</v>
      </c>
      <c r="F99" s="30">
        <v>1278.4000000000001</v>
      </c>
      <c r="G99" s="31">
        <v>0.467935578330893</v>
      </c>
      <c r="H99" s="32">
        <v>0</v>
      </c>
      <c r="I99" s="62"/>
      <c r="J99" s="62"/>
      <c r="K99" s="63">
        <v>175.4</v>
      </c>
      <c r="L99" s="62">
        <v>171</v>
      </c>
      <c r="M99" s="64"/>
      <c r="N99" s="65">
        <v>175.4</v>
      </c>
      <c r="O99" s="64">
        <v>175.4</v>
      </c>
    </row>
    <row r="100" spans="1:15">
      <c r="A100" s="41">
        <v>713</v>
      </c>
      <c r="B100" s="26" t="s">
        <v>383</v>
      </c>
      <c r="C100" s="26" t="s">
        <v>372</v>
      </c>
      <c r="D100" s="40">
        <v>2129</v>
      </c>
      <c r="E100" s="76">
        <v>2839</v>
      </c>
      <c r="F100" s="30">
        <v>6177.25</v>
      </c>
      <c r="G100" s="31">
        <v>2.90147956787224</v>
      </c>
      <c r="H100" s="32">
        <v>1050.0999999999999</v>
      </c>
      <c r="I100" s="62"/>
      <c r="J100" s="62"/>
      <c r="K100" s="63">
        <v>1652.7422999999999</v>
      </c>
      <c r="L100" s="62">
        <v>45</v>
      </c>
      <c r="M100" s="64"/>
      <c r="N100" s="65">
        <v>1652.7422999999999</v>
      </c>
      <c r="O100" s="64">
        <v>1652.7</v>
      </c>
    </row>
    <row r="101" spans="1:15">
      <c r="A101" s="41">
        <v>715</v>
      </c>
      <c r="B101" s="26" t="s">
        <v>384</v>
      </c>
      <c r="C101" s="26" t="s">
        <v>372</v>
      </c>
      <c r="D101" s="40">
        <v>1596</v>
      </c>
      <c r="E101" s="76">
        <v>2128</v>
      </c>
      <c r="F101" s="30">
        <v>1524.49</v>
      </c>
      <c r="G101" s="31">
        <v>0.95519423558897198</v>
      </c>
      <c r="H101" s="32">
        <v>228.7</v>
      </c>
      <c r="I101" s="62"/>
      <c r="J101" s="62"/>
      <c r="K101" s="63">
        <v>393.6</v>
      </c>
      <c r="L101" s="62">
        <v>66</v>
      </c>
      <c r="M101" s="64"/>
      <c r="N101" s="65">
        <v>393.6</v>
      </c>
      <c r="O101" s="64">
        <v>393.6</v>
      </c>
    </row>
    <row r="102" spans="1:15">
      <c r="A102" s="41">
        <v>738</v>
      </c>
      <c r="B102" s="26" t="s">
        <v>385</v>
      </c>
      <c r="C102" s="26" t="s">
        <v>372</v>
      </c>
      <c r="D102" s="43">
        <v>3398</v>
      </c>
      <c r="E102" s="77">
        <v>4530</v>
      </c>
      <c r="F102" s="30">
        <v>4055.44</v>
      </c>
      <c r="G102" s="31">
        <v>1.1934785167745701</v>
      </c>
      <c r="H102" s="32">
        <v>608.29999999999995</v>
      </c>
      <c r="I102" s="62"/>
      <c r="J102" s="62"/>
      <c r="K102" s="63">
        <v>1560.32</v>
      </c>
      <c r="L102" s="62">
        <v>78</v>
      </c>
      <c r="M102" s="64"/>
      <c r="N102" s="65">
        <v>1560.32</v>
      </c>
      <c r="O102" s="64">
        <v>1560.3</v>
      </c>
    </row>
    <row r="103" spans="1:15" s="5" customFormat="1">
      <c r="A103" s="45" t="s">
        <v>303</v>
      </c>
      <c r="B103" s="35"/>
      <c r="C103" s="35" t="s">
        <v>372</v>
      </c>
      <c r="D103" s="45">
        <f>SUM(D89:D102)</f>
        <v>54336</v>
      </c>
      <c r="E103" s="78">
        <f>SUM(E89:E102)</f>
        <v>72450</v>
      </c>
      <c r="F103" s="38">
        <f>SUM(F89:F102)</f>
        <v>56584.22</v>
      </c>
      <c r="G103" s="39">
        <v>1.0413762514723199</v>
      </c>
      <c r="H103" s="46">
        <v>8537.7000000000007</v>
      </c>
      <c r="I103" s="69">
        <f>SUM(I89:I102)</f>
        <v>3</v>
      </c>
      <c r="J103" s="45">
        <f>SUM(J89:J102)</f>
        <v>11.25</v>
      </c>
      <c r="K103" s="63">
        <v>29156.280299999999</v>
      </c>
      <c r="L103" s="45">
        <v>1314.2</v>
      </c>
      <c r="M103" s="45">
        <v>272.72000000000003</v>
      </c>
      <c r="N103" s="45">
        <v>28883.560300000001</v>
      </c>
      <c r="O103" s="45">
        <v>28883.7</v>
      </c>
    </row>
    <row r="104" spans="1:15">
      <c r="A104" s="41">
        <v>307</v>
      </c>
      <c r="B104" s="27" t="s">
        <v>386</v>
      </c>
      <c r="C104" s="27" t="s">
        <v>387</v>
      </c>
      <c r="D104" s="80">
        <v>81956</v>
      </c>
      <c r="E104" s="81">
        <v>109270</v>
      </c>
      <c r="F104" s="30">
        <v>52887.93</v>
      </c>
      <c r="G104" s="31">
        <v>0.64532102591634499</v>
      </c>
      <c r="H104" s="32">
        <v>7933.2</v>
      </c>
      <c r="I104" s="62">
        <v>24</v>
      </c>
      <c r="J104" s="62">
        <f>I104*3.75</f>
        <v>90</v>
      </c>
      <c r="K104" s="63">
        <v>24030.387999999999</v>
      </c>
      <c r="L104" s="62">
        <v>1016.2</v>
      </c>
      <c r="M104" s="64">
        <v>2.1</v>
      </c>
      <c r="N104" s="65">
        <v>24028.288</v>
      </c>
      <c r="O104" s="66">
        <v>24028.3</v>
      </c>
    </row>
    <row r="105" spans="1:15" s="5" customFormat="1">
      <c r="A105" s="82" t="s">
        <v>303</v>
      </c>
      <c r="B105" s="83" t="s">
        <v>386</v>
      </c>
      <c r="C105" s="83" t="s">
        <v>387</v>
      </c>
      <c r="D105" s="82">
        <v>81956</v>
      </c>
      <c r="E105" s="84">
        <v>109270</v>
      </c>
      <c r="F105" s="38">
        <v>52887.93</v>
      </c>
      <c r="G105" s="39">
        <v>0.64532102591634499</v>
      </c>
      <c r="H105" s="46">
        <v>7933.2</v>
      </c>
      <c r="I105" s="85">
        <v>24</v>
      </c>
      <c r="J105" s="85">
        <f>I105*3.75</f>
        <v>90</v>
      </c>
      <c r="K105" s="63">
        <v>24030.387999999999</v>
      </c>
      <c r="L105" s="85">
        <v>1016.2</v>
      </c>
      <c r="M105" s="86">
        <v>2.1</v>
      </c>
      <c r="N105" s="65">
        <v>24028.288</v>
      </c>
      <c r="O105" s="67">
        <v>24028.3</v>
      </c>
    </row>
    <row r="106" spans="1:15">
      <c r="A106" s="67" t="s">
        <v>265</v>
      </c>
      <c r="B106" s="67"/>
      <c r="C106" s="67"/>
      <c r="D106" s="67">
        <v>596120.5</v>
      </c>
      <c r="E106" s="67">
        <v>794880</v>
      </c>
      <c r="F106" s="38">
        <v>528217.25</v>
      </c>
      <c r="G106" s="39">
        <v>0.88609140266103903</v>
      </c>
      <c r="H106" s="46">
        <v>78890.2</v>
      </c>
      <c r="I106" s="67">
        <v>91</v>
      </c>
      <c r="J106" s="67">
        <v>341.25</v>
      </c>
      <c r="K106" s="68">
        <v>259469.59</v>
      </c>
      <c r="L106" s="67">
        <v>12081.13</v>
      </c>
      <c r="M106" s="67">
        <v>1186.95</v>
      </c>
      <c r="N106" s="37">
        <v>258182.14249999999</v>
      </c>
      <c r="O106" s="67">
        <v>258283.3</v>
      </c>
    </row>
    <row r="107" spans="1:15" s="6" customFormat="1" ht="18" customHeight="1">
      <c r="A107" s="6" t="s">
        <v>245</v>
      </c>
      <c r="E107" s="6" t="s">
        <v>246</v>
      </c>
      <c r="J107" s="6" t="s">
        <v>388</v>
      </c>
      <c r="K107" s="87"/>
      <c r="L107" s="87"/>
      <c r="O107" s="88" t="s">
        <v>248</v>
      </c>
    </row>
  </sheetData>
  <mergeCells count="6">
    <mergeCell ref="D1:H1"/>
    <mergeCell ref="I1:J1"/>
    <mergeCell ref="K1:O1"/>
    <mergeCell ref="A1:A2"/>
    <mergeCell ref="B1:B2"/>
    <mergeCell ref="C1:C2"/>
  </mergeCells>
  <phoneticPr fontId="15" type="noConversion"/>
  <pageMargins left="0.75138888888888899" right="0.43263888888888902" top="0.55000000000000004" bottom="0.35416666666666702" header="0.235416666666667" footer="0.15625"/>
  <pageSetup paperSize="9" orientation="landscape"/>
  <headerFooter>
    <oddHeader>&amp;C10月金牌品种考核明细表（五）</oddHead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107"/>
  <sheetViews>
    <sheetView topLeftCell="A85" workbookViewId="0">
      <selection activeCell="H98" sqref="H98"/>
    </sheetView>
  </sheetViews>
  <sheetFormatPr defaultColWidth="9" defaultRowHeight="13.5"/>
  <cols>
    <col min="2" max="2" width="17.375" customWidth="1"/>
    <col min="3" max="3" width="11.25" customWidth="1"/>
    <col min="4" max="4" width="11.125" customWidth="1"/>
  </cols>
  <sheetData>
    <row r="1" spans="1:5" ht="14.25">
      <c r="A1" s="1" t="s">
        <v>249</v>
      </c>
      <c r="B1" s="1" t="s">
        <v>250</v>
      </c>
      <c r="C1" s="1" t="s">
        <v>251</v>
      </c>
      <c r="D1" s="1"/>
      <c r="E1" s="2"/>
    </row>
    <row r="2" spans="1:5" ht="14.25">
      <c r="A2" s="1"/>
      <c r="B2" s="1"/>
      <c r="C2" s="1"/>
      <c r="D2" s="1" t="s">
        <v>283</v>
      </c>
      <c r="E2" s="2"/>
    </row>
    <row r="3" spans="1:5" ht="14.25">
      <c r="A3" s="1">
        <v>308</v>
      </c>
      <c r="B3" s="1" t="s">
        <v>284</v>
      </c>
      <c r="C3" s="1" t="s">
        <v>285</v>
      </c>
      <c r="D3" s="1">
        <v>1332.6</v>
      </c>
      <c r="E3" s="2"/>
    </row>
    <row r="4" spans="1:5" ht="14.25">
      <c r="A4" s="1">
        <v>311</v>
      </c>
      <c r="B4" s="1" t="s">
        <v>286</v>
      </c>
      <c r="C4" s="1" t="s">
        <v>285</v>
      </c>
      <c r="D4" s="1">
        <v>6866.9</v>
      </c>
      <c r="E4" s="2"/>
    </row>
    <row r="5" spans="1:5" ht="14.25">
      <c r="A5" s="1">
        <v>339</v>
      </c>
      <c r="B5" s="1" t="s">
        <v>287</v>
      </c>
      <c r="C5" s="1" t="s">
        <v>285</v>
      </c>
      <c r="D5" s="1">
        <v>3954.1</v>
      </c>
      <c r="E5" s="2"/>
    </row>
    <row r="6" spans="1:5" ht="14.25">
      <c r="A6" s="1">
        <v>349</v>
      </c>
      <c r="B6" s="1" t="s">
        <v>288</v>
      </c>
      <c r="C6" s="1" t="s">
        <v>285</v>
      </c>
      <c r="D6" s="1">
        <v>2182.5</v>
      </c>
      <c r="E6" s="2"/>
    </row>
    <row r="7" spans="1:5" ht="14.25">
      <c r="A7" s="1">
        <v>391</v>
      </c>
      <c r="B7" s="1" t="s">
        <v>289</v>
      </c>
      <c r="C7" s="1" t="s">
        <v>285</v>
      </c>
      <c r="D7" s="1">
        <v>3544.1</v>
      </c>
      <c r="E7" s="2"/>
    </row>
    <row r="8" spans="1:5" ht="14.25">
      <c r="A8" s="1">
        <v>395</v>
      </c>
      <c r="B8" s="1" t="s">
        <v>290</v>
      </c>
      <c r="C8" s="1" t="s">
        <v>285</v>
      </c>
      <c r="D8" s="1">
        <v>588.5</v>
      </c>
      <c r="E8" s="2"/>
    </row>
    <row r="9" spans="1:5" ht="14.25">
      <c r="A9" s="1">
        <v>517</v>
      </c>
      <c r="B9" s="1" t="s">
        <v>291</v>
      </c>
      <c r="C9" s="1" t="s">
        <v>285</v>
      </c>
      <c r="D9" s="1">
        <v>1699.5</v>
      </c>
      <c r="E9" s="2"/>
    </row>
    <row r="10" spans="1:5" ht="14.25">
      <c r="A10" s="1">
        <v>518</v>
      </c>
      <c r="B10" s="1" t="s">
        <v>292</v>
      </c>
      <c r="C10" s="1" t="s">
        <v>285</v>
      </c>
      <c r="D10" s="1">
        <v>92.5</v>
      </c>
      <c r="E10" s="2"/>
    </row>
    <row r="11" spans="1:5" ht="14.25">
      <c r="A11" s="1">
        <v>581</v>
      </c>
      <c r="B11" s="1" t="s">
        <v>293</v>
      </c>
      <c r="C11" s="1" t="s">
        <v>285</v>
      </c>
      <c r="D11" s="1">
        <v>2783.7</v>
      </c>
      <c r="E11" s="2"/>
    </row>
    <row r="12" spans="1:5" ht="14.25">
      <c r="A12" s="1">
        <v>585</v>
      </c>
      <c r="B12" s="1" t="s">
        <v>294</v>
      </c>
      <c r="C12" s="1" t="s">
        <v>285</v>
      </c>
      <c r="D12" s="1">
        <v>4649.6000000000004</v>
      </c>
      <c r="E12" s="2"/>
    </row>
    <row r="13" spans="1:5" ht="14.25">
      <c r="A13" s="1">
        <v>597</v>
      </c>
      <c r="B13" s="1" t="s">
        <v>295</v>
      </c>
      <c r="C13" s="1" t="s">
        <v>285</v>
      </c>
      <c r="D13" s="1">
        <v>480.6</v>
      </c>
      <c r="E13" s="2"/>
    </row>
    <row r="14" spans="1:5" ht="14.25">
      <c r="A14" s="1">
        <v>709</v>
      </c>
      <c r="B14" s="1" t="s">
        <v>296</v>
      </c>
      <c r="C14" s="1" t="s">
        <v>285</v>
      </c>
      <c r="D14" s="1">
        <v>1294.5</v>
      </c>
      <c r="E14" s="2"/>
    </row>
    <row r="15" spans="1:5" ht="14.25">
      <c r="A15" s="1">
        <v>726</v>
      </c>
      <c r="B15" s="1" t="s">
        <v>297</v>
      </c>
      <c r="C15" s="1" t="s">
        <v>285</v>
      </c>
      <c r="D15" s="1">
        <v>4789.3</v>
      </c>
      <c r="E15" s="2"/>
    </row>
    <row r="16" spans="1:5" ht="14.25">
      <c r="A16" s="1">
        <v>727</v>
      </c>
      <c r="B16" s="1" t="s">
        <v>298</v>
      </c>
      <c r="C16" s="1" t="s">
        <v>285</v>
      </c>
      <c r="D16" s="1">
        <v>722.7</v>
      </c>
      <c r="E16" s="2"/>
    </row>
    <row r="17" spans="1:5" ht="14.25">
      <c r="A17" s="1">
        <v>730</v>
      </c>
      <c r="B17" s="1" t="s">
        <v>299</v>
      </c>
      <c r="C17" s="1" t="s">
        <v>285</v>
      </c>
      <c r="D17" s="1">
        <v>3842.8</v>
      </c>
      <c r="E17" s="2"/>
    </row>
    <row r="18" spans="1:5" ht="14.25">
      <c r="A18" s="1">
        <v>731</v>
      </c>
      <c r="B18" s="1" t="s">
        <v>300</v>
      </c>
      <c r="C18" s="1" t="s">
        <v>285</v>
      </c>
      <c r="D18" s="1">
        <v>415.4</v>
      </c>
      <c r="E18" s="2"/>
    </row>
    <row r="19" spans="1:5" ht="14.25">
      <c r="A19" s="1">
        <v>741</v>
      </c>
      <c r="B19" s="1" t="s">
        <v>301</v>
      </c>
      <c r="C19" s="1" t="s">
        <v>285</v>
      </c>
      <c r="D19" s="1">
        <v>897.6</v>
      </c>
      <c r="E19" s="2"/>
    </row>
    <row r="20" spans="1:5" ht="14.25">
      <c r="A20" s="1">
        <v>742</v>
      </c>
      <c r="B20" s="1" t="s">
        <v>302</v>
      </c>
      <c r="C20" s="1" t="s">
        <v>285</v>
      </c>
      <c r="D20" s="1">
        <v>16.3</v>
      </c>
      <c r="E20" s="2"/>
    </row>
    <row r="21" spans="1:5" ht="14.25">
      <c r="A21" s="1" t="s">
        <v>303</v>
      </c>
      <c r="B21" s="1"/>
      <c r="C21" s="1" t="s">
        <v>285</v>
      </c>
      <c r="E21" s="1">
        <v>40153.199999999997</v>
      </c>
    </row>
    <row r="22" spans="1:5" ht="14.25">
      <c r="A22" s="1">
        <v>329</v>
      </c>
      <c r="B22" s="1" t="s">
        <v>304</v>
      </c>
      <c r="C22" s="1" t="s">
        <v>305</v>
      </c>
      <c r="D22" s="1">
        <v>3252.6</v>
      </c>
      <c r="E22" s="2"/>
    </row>
    <row r="23" spans="1:5" ht="14.25">
      <c r="A23" s="1">
        <v>337</v>
      </c>
      <c r="B23" s="1" t="s">
        <v>306</v>
      </c>
      <c r="C23" s="1" t="s">
        <v>305</v>
      </c>
      <c r="D23" s="1">
        <v>13108.4</v>
      </c>
      <c r="E23" s="2"/>
    </row>
    <row r="24" spans="1:5" ht="14.25">
      <c r="A24" s="1">
        <v>343</v>
      </c>
      <c r="B24" s="1" t="s">
        <v>307</v>
      </c>
      <c r="C24" s="1" t="s">
        <v>305</v>
      </c>
      <c r="D24" s="1">
        <v>11419.5</v>
      </c>
      <c r="E24" s="2"/>
    </row>
    <row r="25" spans="1:5" ht="14.25">
      <c r="A25" s="1">
        <v>357</v>
      </c>
      <c r="B25" s="1" t="s">
        <v>308</v>
      </c>
      <c r="C25" s="1" t="s">
        <v>305</v>
      </c>
      <c r="D25" s="1">
        <v>2102.8000000000002</v>
      </c>
      <c r="E25" s="2"/>
    </row>
    <row r="26" spans="1:5" ht="14.25">
      <c r="A26" s="1">
        <v>359</v>
      </c>
      <c r="B26" s="1" t="s">
        <v>309</v>
      </c>
      <c r="C26" s="1" t="s">
        <v>305</v>
      </c>
      <c r="D26" s="1">
        <v>1872.7</v>
      </c>
      <c r="E26" s="2"/>
    </row>
    <row r="27" spans="1:5" ht="14.25">
      <c r="A27" s="1">
        <v>361</v>
      </c>
      <c r="B27" s="1" t="s">
        <v>310</v>
      </c>
      <c r="C27" s="1" t="s">
        <v>305</v>
      </c>
      <c r="D27" s="1">
        <v>468.1</v>
      </c>
      <c r="E27" s="2"/>
    </row>
    <row r="28" spans="1:5" ht="14.25">
      <c r="A28" s="1">
        <v>365</v>
      </c>
      <c r="B28" s="1" t="s">
        <v>311</v>
      </c>
      <c r="C28" s="1" t="s">
        <v>305</v>
      </c>
      <c r="D28" s="1">
        <v>9000.7999999999993</v>
      </c>
      <c r="E28" s="2"/>
    </row>
    <row r="29" spans="1:5" ht="14.25">
      <c r="A29" s="1">
        <v>379</v>
      </c>
      <c r="B29" s="1" t="s">
        <v>312</v>
      </c>
      <c r="C29" s="1" t="s">
        <v>305</v>
      </c>
      <c r="D29" s="1">
        <v>2659.8</v>
      </c>
      <c r="E29" s="2"/>
    </row>
    <row r="30" spans="1:5" ht="14.25">
      <c r="A30" s="1">
        <v>513</v>
      </c>
      <c r="B30" s="1" t="s">
        <v>313</v>
      </c>
      <c r="C30" s="1" t="s">
        <v>305</v>
      </c>
      <c r="D30" s="1">
        <v>2113.1</v>
      </c>
      <c r="E30" s="2"/>
    </row>
    <row r="31" spans="1:5" ht="14.25">
      <c r="A31" s="1">
        <v>516</v>
      </c>
      <c r="B31" s="1" t="s">
        <v>314</v>
      </c>
      <c r="C31" s="1" t="s">
        <v>305</v>
      </c>
      <c r="D31" s="1">
        <v>793.6</v>
      </c>
      <c r="E31" s="2"/>
    </row>
    <row r="32" spans="1:5" ht="14.25">
      <c r="A32" s="1">
        <v>570</v>
      </c>
      <c r="B32" s="1" t="s">
        <v>315</v>
      </c>
      <c r="C32" s="1" t="s">
        <v>305</v>
      </c>
      <c r="D32" s="1">
        <v>2107.3000000000002</v>
      </c>
      <c r="E32" s="2"/>
    </row>
    <row r="33" spans="1:5" ht="14.25">
      <c r="A33" s="1">
        <v>577</v>
      </c>
      <c r="B33" s="1" t="s">
        <v>316</v>
      </c>
      <c r="C33" s="1" t="s">
        <v>305</v>
      </c>
      <c r="D33" s="1">
        <v>410.3</v>
      </c>
      <c r="E33" s="2"/>
    </row>
    <row r="34" spans="1:5" ht="14.25">
      <c r="A34" s="1">
        <v>582</v>
      </c>
      <c r="B34" s="1" t="s">
        <v>317</v>
      </c>
      <c r="C34" s="1" t="s">
        <v>305</v>
      </c>
      <c r="D34" s="1">
        <v>6415.3</v>
      </c>
      <c r="E34" s="2"/>
    </row>
    <row r="35" spans="1:5" ht="14.25">
      <c r="A35" s="1">
        <v>714</v>
      </c>
      <c r="B35" s="1" t="s">
        <v>318</v>
      </c>
      <c r="C35" s="1" t="s">
        <v>305</v>
      </c>
      <c r="D35" s="1">
        <v>1275.5999999999999</v>
      </c>
      <c r="E35" s="2"/>
    </row>
    <row r="36" spans="1:5" ht="14.25">
      <c r="A36" s="1">
        <v>734</v>
      </c>
      <c r="B36" s="1" t="s">
        <v>319</v>
      </c>
      <c r="C36" s="1" t="s">
        <v>305</v>
      </c>
      <c r="D36" s="1">
        <v>2380.1999999999998</v>
      </c>
      <c r="E36" s="2"/>
    </row>
    <row r="37" spans="1:5" ht="14.25">
      <c r="A37" s="1" t="s">
        <v>303</v>
      </c>
      <c r="B37" s="1"/>
      <c r="C37" s="1" t="s">
        <v>305</v>
      </c>
      <c r="E37" s="1">
        <v>59380.1</v>
      </c>
    </row>
    <row r="38" spans="1:5" ht="14.25">
      <c r="A38" s="1">
        <v>385</v>
      </c>
      <c r="B38" s="1" t="s">
        <v>320</v>
      </c>
      <c r="C38" s="1" t="s">
        <v>321</v>
      </c>
      <c r="D38" s="1">
        <v>2289.5</v>
      </c>
      <c r="E38" s="2"/>
    </row>
    <row r="39" spans="1:5" ht="14.25">
      <c r="A39" s="1">
        <v>377</v>
      </c>
      <c r="B39" s="1" t="s">
        <v>322</v>
      </c>
      <c r="C39" s="1" t="s">
        <v>321</v>
      </c>
      <c r="D39" s="1">
        <v>1635.5</v>
      </c>
      <c r="E39" s="2"/>
    </row>
    <row r="40" spans="1:5" ht="14.25">
      <c r="A40" s="1">
        <v>571</v>
      </c>
      <c r="B40" s="1" t="s">
        <v>323</v>
      </c>
      <c r="C40" s="1" t="s">
        <v>321</v>
      </c>
      <c r="D40" s="1">
        <v>6574.1</v>
      </c>
      <c r="E40" s="2"/>
    </row>
    <row r="41" spans="1:5" ht="14.25">
      <c r="A41" s="1">
        <v>371</v>
      </c>
      <c r="B41" s="1" t="s">
        <v>324</v>
      </c>
      <c r="C41" s="1" t="s">
        <v>321</v>
      </c>
      <c r="D41" s="1">
        <v>1209</v>
      </c>
      <c r="E41" s="2"/>
    </row>
    <row r="42" spans="1:5" ht="14.25">
      <c r="A42" s="1">
        <v>541</v>
      </c>
      <c r="B42" s="1" t="s">
        <v>325</v>
      </c>
      <c r="C42" s="1" t="s">
        <v>321</v>
      </c>
      <c r="D42" s="1">
        <v>3845.4</v>
      </c>
      <c r="E42" s="2"/>
    </row>
    <row r="43" spans="1:5" ht="14.25">
      <c r="A43" s="1">
        <v>733</v>
      </c>
      <c r="B43" s="1" t="s">
        <v>326</v>
      </c>
      <c r="C43" s="1" t="s">
        <v>321</v>
      </c>
      <c r="D43" s="1">
        <v>1789.9</v>
      </c>
      <c r="E43" s="2"/>
    </row>
    <row r="44" spans="1:5" ht="14.25">
      <c r="A44" s="1">
        <v>387</v>
      </c>
      <c r="B44" s="1" t="s">
        <v>327</v>
      </c>
      <c r="C44" s="1" t="s">
        <v>321</v>
      </c>
      <c r="D44" s="1">
        <v>2604.6</v>
      </c>
      <c r="E44" s="2"/>
    </row>
    <row r="45" spans="1:5" ht="14.25">
      <c r="A45" s="1">
        <v>573</v>
      </c>
      <c r="B45" s="1" t="s">
        <v>328</v>
      </c>
      <c r="C45" s="1" t="s">
        <v>321</v>
      </c>
      <c r="D45" s="1">
        <v>827.9</v>
      </c>
      <c r="E45" s="2"/>
    </row>
    <row r="46" spans="1:5" ht="14.25">
      <c r="A46" s="1">
        <v>514</v>
      </c>
      <c r="B46" s="1" t="s">
        <v>329</v>
      </c>
      <c r="C46" s="1" t="s">
        <v>321</v>
      </c>
      <c r="D46" s="1">
        <v>2352.1999999999998</v>
      </c>
      <c r="E46" s="2"/>
    </row>
    <row r="47" spans="1:5" ht="14.25">
      <c r="A47" s="1">
        <v>546</v>
      </c>
      <c r="B47" s="1" t="s">
        <v>330</v>
      </c>
      <c r="C47" s="1" t="s">
        <v>321</v>
      </c>
      <c r="D47" s="1">
        <v>1453.1</v>
      </c>
      <c r="E47" s="2"/>
    </row>
    <row r="48" spans="1:5" ht="14.25">
      <c r="A48" s="1">
        <v>574</v>
      </c>
      <c r="B48" s="1" t="s">
        <v>331</v>
      </c>
      <c r="C48" s="1" t="s">
        <v>321</v>
      </c>
      <c r="D48" s="1">
        <v>201.6</v>
      </c>
      <c r="E48" s="2"/>
    </row>
    <row r="49" spans="1:5" ht="14.25">
      <c r="A49" s="1">
        <v>737</v>
      </c>
      <c r="B49" s="1" t="s">
        <v>332</v>
      </c>
      <c r="C49" s="1" t="s">
        <v>321</v>
      </c>
      <c r="D49" s="1">
        <v>1023.9</v>
      </c>
      <c r="E49" s="2"/>
    </row>
    <row r="50" spans="1:5" ht="14.25">
      <c r="A50" s="1">
        <v>588</v>
      </c>
      <c r="B50" s="1" t="s">
        <v>333</v>
      </c>
      <c r="C50" s="1" t="s">
        <v>321</v>
      </c>
      <c r="D50" s="1">
        <v>1681.3</v>
      </c>
      <c r="E50" s="2"/>
    </row>
    <row r="51" spans="1:5" ht="14.25">
      <c r="A51" s="1">
        <v>399</v>
      </c>
      <c r="B51" s="1" t="s">
        <v>334</v>
      </c>
      <c r="C51" s="1" t="s">
        <v>321</v>
      </c>
      <c r="D51" s="1">
        <v>1376.3</v>
      </c>
      <c r="E51" s="2"/>
    </row>
    <row r="52" spans="1:5" ht="14.25">
      <c r="A52" s="1">
        <v>389</v>
      </c>
      <c r="B52" s="1" t="s">
        <v>335</v>
      </c>
      <c r="C52" s="1" t="s">
        <v>321</v>
      </c>
      <c r="D52" s="1">
        <v>1547.2</v>
      </c>
      <c r="E52" s="2"/>
    </row>
    <row r="53" spans="1:5" ht="14.25">
      <c r="A53" s="1">
        <v>512</v>
      </c>
      <c r="B53" s="1" t="s">
        <v>336</v>
      </c>
      <c r="C53" s="1" t="s">
        <v>321</v>
      </c>
      <c r="D53" s="1">
        <v>1477.5</v>
      </c>
      <c r="E53" s="2"/>
    </row>
    <row r="54" spans="1:5" ht="14.25">
      <c r="A54" s="1">
        <v>584</v>
      </c>
      <c r="B54" s="1" t="s">
        <v>337</v>
      </c>
      <c r="C54" s="1" t="s">
        <v>321</v>
      </c>
      <c r="D54" s="1">
        <v>1759.4</v>
      </c>
      <c r="E54" s="2"/>
    </row>
    <row r="55" spans="1:5" ht="14.25">
      <c r="A55" s="1" t="s">
        <v>303</v>
      </c>
      <c r="B55" s="1"/>
      <c r="C55" s="1" t="s">
        <v>321</v>
      </c>
      <c r="E55" s="1">
        <v>33648.400000000001</v>
      </c>
    </row>
    <row r="56" spans="1:5" ht="14.25">
      <c r="A56" s="1">
        <v>355</v>
      </c>
      <c r="B56" s="1" t="s">
        <v>338</v>
      </c>
      <c r="C56" s="1" t="s">
        <v>339</v>
      </c>
      <c r="D56" s="1">
        <v>3866.4</v>
      </c>
      <c r="E56" s="2"/>
    </row>
    <row r="57" spans="1:5" ht="14.25">
      <c r="A57" s="1">
        <v>363</v>
      </c>
      <c r="B57" s="1" t="s">
        <v>340</v>
      </c>
      <c r="C57" s="1" t="s">
        <v>339</v>
      </c>
      <c r="D57" s="1">
        <v>1851.9</v>
      </c>
      <c r="E57" s="2"/>
    </row>
    <row r="58" spans="1:5" ht="14.25">
      <c r="A58" s="1">
        <v>373</v>
      </c>
      <c r="B58" s="1" t="s">
        <v>341</v>
      </c>
      <c r="C58" s="1" t="s">
        <v>339</v>
      </c>
      <c r="D58" s="1">
        <v>1517.8</v>
      </c>
      <c r="E58" s="2"/>
    </row>
    <row r="59" spans="1:5" ht="14.25">
      <c r="A59" s="1">
        <v>511</v>
      </c>
      <c r="B59" s="1" t="s">
        <v>342</v>
      </c>
      <c r="C59" s="1" t="s">
        <v>339</v>
      </c>
      <c r="D59" s="1">
        <v>2576.1999999999998</v>
      </c>
      <c r="E59" s="2"/>
    </row>
    <row r="60" spans="1:5" ht="14.25">
      <c r="A60" s="1">
        <v>515</v>
      </c>
      <c r="B60" s="1" t="s">
        <v>343</v>
      </c>
      <c r="C60" s="1" t="s">
        <v>339</v>
      </c>
      <c r="D60" s="1">
        <v>3093.6</v>
      </c>
      <c r="E60" s="2"/>
    </row>
    <row r="61" spans="1:5" ht="14.25">
      <c r="A61" s="1">
        <v>545</v>
      </c>
      <c r="B61" s="1" t="s">
        <v>344</v>
      </c>
      <c r="C61" s="1" t="s">
        <v>339</v>
      </c>
      <c r="D61" s="1">
        <v>3735.6</v>
      </c>
      <c r="E61" s="2"/>
    </row>
    <row r="62" spans="1:5" ht="14.25">
      <c r="A62" s="1">
        <v>578</v>
      </c>
      <c r="B62" s="1" t="s">
        <v>345</v>
      </c>
      <c r="C62" s="1" t="s">
        <v>339</v>
      </c>
      <c r="D62" s="1">
        <v>3531</v>
      </c>
      <c r="E62" s="2"/>
    </row>
    <row r="63" spans="1:5" ht="14.25">
      <c r="A63" s="1">
        <v>598</v>
      </c>
      <c r="B63" s="1" t="s">
        <v>346</v>
      </c>
      <c r="C63" s="1" t="s">
        <v>339</v>
      </c>
      <c r="D63" s="1">
        <v>1695</v>
      </c>
      <c r="E63" s="2"/>
    </row>
    <row r="64" spans="1:5" ht="14.25">
      <c r="A64" s="1">
        <v>702</v>
      </c>
      <c r="B64" s="1" t="s">
        <v>347</v>
      </c>
      <c r="C64" s="1" t="s">
        <v>339</v>
      </c>
      <c r="D64" s="1">
        <v>2088.6</v>
      </c>
      <c r="E64" s="2"/>
    </row>
    <row r="65" spans="1:5" ht="14.25">
      <c r="A65" s="1">
        <v>707</v>
      </c>
      <c r="B65" s="1" t="s">
        <v>348</v>
      </c>
      <c r="C65" s="1" t="s">
        <v>339</v>
      </c>
      <c r="D65" s="1">
        <v>2970.3</v>
      </c>
      <c r="E65" s="2"/>
    </row>
    <row r="66" spans="1:5" ht="14.25">
      <c r="A66" s="1">
        <v>712</v>
      </c>
      <c r="B66" s="1" t="s">
        <v>349</v>
      </c>
      <c r="C66" s="1" t="s">
        <v>339</v>
      </c>
      <c r="D66" s="1">
        <v>4585.8</v>
      </c>
      <c r="E66" s="2"/>
    </row>
    <row r="67" spans="1:5" ht="14.25">
      <c r="A67" s="1">
        <v>718</v>
      </c>
      <c r="B67" s="1" t="s">
        <v>350</v>
      </c>
      <c r="C67" s="1" t="s">
        <v>339</v>
      </c>
      <c r="D67" s="1">
        <v>732.3</v>
      </c>
      <c r="E67" s="2"/>
    </row>
    <row r="68" spans="1:5" ht="14.25">
      <c r="A68" s="1">
        <v>723</v>
      </c>
      <c r="B68" s="1" t="s">
        <v>351</v>
      </c>
      <c r="C68" s="1" t="s">
        <v>339</v>
      </c>
      <c r="D68" s="1">
        <v>1003.1</v>
      </c>
      <c r="E68" s="2"/>
    </row>
    <row r="69" spans="1:5" ht="14.25">
      <c r="A69" s="1">
        <v>724</v>
      </c>
      <c r="B69" s="1" t="s">
        <v>352</v>
      </c>
      <c r="C69" s="1" t="s">
        <v>339</v>
      </c>
      <c r="D69" s="1">
        <v>2198.1</v>
      </c>
      <c r="E69" s="2"/>
    </row>
    <row r="70" spans="1:5" ht="14.25">
      <c r="A70" s="1">
        <v>740</v>
      </c>
      <c r="B70" s="1" t="s">
        <v>353</v>
      </c>
      <c r="C70" s="1" t="s">
        <v>339</v>
      </c>
      <c r="D70" s="1">
        <v>2030.9</v>
      </c>
      <c r="E70" s="2"/>
    </row>
    <row r="71" spans="1:5" ht="14.25">
      <c r="A71" s="1">
        <v>743</v>
      </c>
      <c r="B71" s="1" t="s">
        <v>354</v>
      </c>
      <c r="C71" s="1" t="s">
        <v>339</v>
      </c>
      <c r="D71" s="1">
        <v>330.7</v>
      </c>
      <c r="E71" s="2"/>
    </row>
    <row r="72" spans="1:5" ht="14.25">
      <c r="A72" s="1" t="s">
        <v>303</v>
      </c>
      <c r="B72" s="1"/>
      <c r="C72" s="1" t="s">
        <v>339</v>
      </c>
      <c r="E72" s="1">
        <v>37807.300000000003</v>
      </c>
    </row>
    <row r="73" spans="1:5" ht="14.25">
      <c r="A73" s="1">
        <v>341</v>
      </c>
      <c r="B73" s="1" t="s">
        <v>355</v>
      </c>
      <c r="C73" s="1" t="s">
        <v>356</v>
      </c>
      <c r="D73" s="1">
        <v>13112.8</v>
      </c>
      <c r="E73" s="2"/>
    </row>
    <row r="74" spans="1:5" ht="14.25">
      <c r="A74" s="1">
        <v>539</v>
      </c>
      <c r="B74" s="1" t="s">
        <v>357</v>
      </c>
      <c r="C74" s="1" t="s">
        <v>356</v>
      </c>
      <c r="D74" s="1">
        <v>1645.2</v>
      </c>
      <c r="E74" s="2"/>
    </row>
    <row r="75" spans="1:5" ht="14.25">
      <c r="A75" s="1">
        <v>548</v>
      </c>
      <c r="B75" s="1" t="s">
        <v>358</v>
      </c>
      <c r="C75" s="1" t="s">
        <v>356</v>
      </c>
      <c r="D75" s="1">
        <v>678.4</v>
      </c>
      <c r="E75" s="2"/>
    </row>
    <row r="76" spans="1:5" ht="14.25">
      <c r="A76" s="1">
        <v>549</v>
      </c>
      <c r="B76" s="1" t="s">
        <v>359</v>
      </c>
      <c r="C76" s="1" t="s">
        <v>356</v>
      </c>
      <c r="D76" s="1">
        <v>1034.8</v>
      </c>
      <c r="E76" s="2"/>
    </row>
    <row r="77" spans="1:5" ht="14.25">
      <c r="A77" s="1">
        <v>550</v>
      </c>
      <c r="B77" s="1" t="s">
        <v>360</v>
      </c>
      <c r="C77" s="1" t="s">
        <v>356</v>
      </c>
      <c r="D77" s="1">
        <v>2037.1</v>
      </c>
      <c r="E77" s="2"/>
    </row>
    <row r="78" spans="1:5" ht="14.25">
      <c r="A78" s="1">
        <v>579</v>
      </c>
      <c r="B78" s="1" t="s">
        <v>361</v>
      </c>
      <c r="C78" s="1" t="s">
        <v>356</v>
      </c>
      <c r="D78" s="1">
        <v>369.3</v>
      </c>
      <c r="E78" s="2"/>
    </row>
    <row r="79" spans="1:5" ht="14.25">
      <c r="A79" s="1">
        <v>586</v>
      </c>
      <c r="B79" s="1" t="s">
        <v>362</v>
      </c>
      <c r="C79" s="1" t="s">
        <v>356</v>
      </c>
      <c r="D79" s="1">
        <v>954.2</v>
      </c>
      <c r="E79" s="2"/>
    </row>
    <row r="80" spans="1:5" ht="14.25">
      <c r="A80" s="1">
        <v>591</v>
      </c>
      <c r="B80" s="1" t="s">
        <v>363</v>
      </c>
      <c r="C80" s="1" t="s">
        <v>356</v>
      </c>
      <c r="D80" s="1">
        <v>1818.4</v>
      </c>
      <c r="E80" s="2"/>
    </row>
    <row r="81" spans="1:5" ht="14.25">
      <c r="A81" s="1">
        <v>594</v>
      </c>
      <c r="B81" s="1" t="s">
        <v>364</v>
      </c>
      <c r="C81" s="1" t="s">
        <v>356</v>
      </c>
      <c r="D81" s="1">
        <v>2126.6</v>
      </c>
      <c r="E81" s="2"/>
    </row>
    <row r="82" spans="1:5" ht="14.25">
      <c r="A82" s="1">
        <v>716</v>
      </c>
      <c r="B82" s="1" t="s">
        <v>365</v>
      </c>
      <c r="C82" s="1" t="s">
        <v>356</v>
      </c>
      <c r="D82" s="1">
        <v>1535.4</v>
      </c>
      <c r="E82" s="2"/>
    </row>
    <row r="83" spans="1:5" ht="14.25">
      <c r="A83" s="1">
        <v>717</v>
      </c>
      <c r="B83" s="1" t="s">
        <v>366</v>
      </c>
      <c r="C83" s="1" t="s">
        <v>356</v>
      </c>
      <c r="D83" s="1">
        <v>2719.8</v>
      </c>
      <c r="E83" s="2"/>
    </row>
    <row r="84" spans="1:5" ht="14.25">
      <c r="A84" s="1">
        <v>719</v>
      </c>
      <c r="B84" s="1" t="s">
        <v>367</v>
      </c>
      <c r="C84" s="1" t="s">
        <v>356</v>
      </c>
      <c r="D84" s="1">
        <v>3309</v>
      </c>
      <c r="E84" s="2"/>
    </row>
    <row r="85" spans="1:5" ht="14.25">
      <c r="A85" s="1">
        <v>720</v>
      </c>
      <c r="B85" s="1" t="s">
        <v>368</v>
      </c>
      <c r="C85" s="1" t="s">
        <v>356</v>
      </c>
      <c r="D85" s="1">
        <v>1301.7</v>
      </c>
      <c r="E85" s="2"/>
    </row>
    <row r="86" spans="1:5" ht="14.25">
      <c r="A86" s="1">
        <v>721</v>
      </c>
      <c r="B86" s="1" t="s">
        <v>369</v>
      </c>
      <c r="C86" s="1" t="s">
        <v>356</v>
      </c>
      <c r="D86" s="1">
        <v>1357.5</v>
      </c>
      <c r="E86" s="2"/>
    </row>
    <row r="87" spans="1:5" ht="14.25">
      <c r="A87" s="1">
        <v>732</v>
      </c>
      <c r="B87" s="1" t="s">
        <v>370</v>
      </c>
      <c r="C87" s="1" t="s">
        <v>356</v>
      </c>
      <c r="D87" s="1">
        <v>382.1</v>
      </c>
      <c r="E87" s="2"/>
    </row>
    <row r="88" spans="1:5" ht="14.25">
      <c r="A88" s="1" t="s">
        <v>303</v>
      </c>
      <c r="B88" s="1"/>
      <c r="C88" s="1" t="s">
        <v>356</v>
      </c>
      <c r="E88" s="1">
        <v>34382.300000000003</v>
      </c>
    </row>
    <row r="89" spans="1:5" ht="14.25">
      <c r="A89" s="1">
        <v>52</v>
      </c>
      <c r="B89" s="1" t="s">
        <v>371</v>
      </c>
      <c r="C89" s="1" t="s">
        <v>372</v>
      </c>
      <c r="D89" s="1">
        <v>4126.1000000000004</v>
      </c>
      <c r="E89" s="2"/>
    </row>
    <row r="90" spans="1:5" ht="14.25">
      <c r="A90" s="1">
        <v>54</v>
      </c>
      <c r="B90" s="1" t="s">
        <v>373</v>
      </c>
      <c r="C90" s="1" t="s">
        <v>372</v>
      </c>
      <c r="D90" s="1">
        <v>5660.2</v>
      </c>
      <c r="E90" s="2"/>
    </row>
    <row r="91" spans="1:5" ht="14.25">
      <c r="A91" s="1">
        <v>56</v>
      </c>
      <c r="B91" s="1" t="s">
        <v>374</v>
      </c>
      <c r="C91" s="1" t="s">
        <v>372</v>
      </c>
      <c r="D91" s="1">
        <v>2791.6</v>
      </c>
      <c r="E91" s="2"/>
    </row>
    <row r="92" spans="1:5" ht="14.25">
      <c r="A92" s="1">
        <v>58</v>
      </c>
      <c r="B92" s="1" t="s">
        <v>375</v>
      </c>
      <c r="C92" s="1" t="s">
        <v>372</v>
      </c>
      <c r="D92" s="1">
        <v>573.4</v>
      </c>
      <c r="E92" s="2"/>
    </row>
    <row r="93" spans="1:5" ht="14.25">
      <c r="A93" s="1">
        <v>351</v>
      </c>
      <c r="B93" s="1" t="s">
        <v>376</v>
      </c>
      <c r="C93" s="1" t="s">
        <v>372</v>
      </c>
      <c r="D93" s="1">
        <v>4238.5</v>
      </c>
      <c r="E93" s="2"/>
    </row>
    <row r="94" spans="1:5" ht="14.25">
      <c r="A94" s="1">
        <v>367</v>
      </c>
      <c r="B94" s="1" t="s">
        <v>377</v>
      </c>
      <c r="C94" s="1" t="s">
        <v>372</v>
      </c>
      <c r="D94" s="1">
        <v>2237.1999999999998</v>
      </c>
      <c r="E94" s="2"/>
    </row>
    <row r="95" spans="1:5" ht="14.25">
      <c r="A95" s="1">
        <v>572</v>
      </c>
      <c r="B95" s="1" t="s">
        <v>378</v>
      </c>
      <c r="C95" s="1" t="s">
        <v>372</v>
      </c>
      <c r="D95" s="1">
        <v>1420.7</v>
      </c>
      <c r="E95" s="2"/>
    </row>
    <row r="96" spans="1:5" ht="14.25">
      <c r="A96" s="1">
        <v>587</v>
      </c>
      <c r="B96" s="1" t="s">
        <v>379</v>
      </c>
      <c r="C96" s="1" t="s">
        <v>372</v>
      </c>
      <c r="D96" s="1">
        <v>1087.8</v>
      </c>
      <c r="E96" s="2"/>
    </row>
    <row r="97" spans="1:7" ht="14.25">
      <c r="A97" s="1">
        <v>704</v>
      </c>
      <c r="B97" s="1" t="s">
        <v>380</v>
      </c>
      <c r="C97" s="1" t="s">
        <v>372</v>
      </c>
      <c r="D97" s="1">
        <v>1175.7</v>
      </c>
      <c r="E97" s="2"/>
    </row>
    <row r="98" spans="1:7" ht="14.25">
      <c r="A98" s="1">
        <v>706</v>
      </c>
      <c r="B98" s="1" t="s">
        <v>381</v>
      </c>
      <c r="C98" s="1" t="s">
        <v>372</v>
      </c>
      <c r="D98" s="1">
        <v>1790.5</v>
      </c>
      <c r="E98" s="2"/>
    </row>
    <row r="99" spans="1:7" ht="14.25">
      <c r="A99" s="1">
        <v>710</v>
      </c>
      <c r="B99" s="1" t="s">
        <v>382</v>
      </c>
      <c r="C99" s="1" t="s">
        <v>372</v>
      </c>
      <c r="D99" s="1">
        <v>175.4</v>
      </c>
      <c r="E99" s="2"/>
    </row>
    <row r="100" spans="1:7" ht="14.25">
      <c r="A100" s="1">
        <v>713</v>
      </c>
      <c r="B100" s="1" t="s">
        <v>383</v>
      </c>
      <c r="C100" s="1" t="s">
        <v>372</v>
      </c>
      <c r="D100" s="1">
        <v>1652.7</v>
      </c>
      <c r="E100" s="2"/>
    </row>
    <row r="101" spans="1:7" ht="14.25">
      <c r="A101" s="1">
        <v>715</v>
      </c>
      <c r="B101" s="1" t="s">
        <v>384</v>
      </c>
      <c r="C101" s="1" t="s">
        <v>372</v>
      </c>
      <c r="D101" s="1">
        <v>393.6</v>
      </c>
      <c r="E101" s="2"/>
    </row>
    <row r="102" spans="1:7" ht="14.25">
      <c r="A102" s="1">
        <v>738</v>
      </c>
      <c r="B102" s="1" t="s">
        <v>385</v>
      </c>
      <c r="C102" s="1" t="s">
        <v>372</v>
      </c>
      <c r="D102" s="1">
        <v>1560.3</v>
      </c>
      <c r="E102" s="2"/>
    </row>
    <row r="103" spans="1:7" ht="14.25">
      <c r="A103" s="1" t="s">
        <v>303</v>
      </c>
      <c r="B103" s="1"/>
      <c r="C103" s="1" t="s">
        <v>372</v>
      </c>
      <c r="E103" s="1">
        <v>28883.7</v>
      </c>
    </row>
    <row r="104" spans="1:7" ht="14.25">
      <c r="A104" s="1">
        <v>307</v>
      </c>
      <c r="B104" s="1" t="s">
        <v>386</v>
      </c>
      <c r="C104" s="1" t="s">
        <v>387</v>
      </c>
      <c r="D104" s="1">
        <v>24028.3</v>
      </c>
      <c r="E104" s="2"/>
    </row>
    <row r="105" spans="1:7" ht="14.25">
      <c r="A105" s="1" t="s">
        <v>303</v>
      </c>
      <c r="B105" s="1" t="s">
        <v>386</v>
      </c>
      <c r="C105" s="1" t="s">
        <v>387</v>
      </c>
      <c r="E105" s="1">
        <v>24028.3</v>
      </c>
    </row>
    <row r="106" spans="1:7" ht="14.25">
      <c r="A106" s="1" t="s">
        <v>265</v>
      </c>
      <c r="B106" s="1"/>
      <c r="C106" s="1"/>
      <c r="D106">
        <f>SUM(D3:D105)</f>
        <v>258283.3</v>
      </c>
      <c r="E106" s="2">
        <f>SUM(E15:E105)</f>
        <v>258283.3</v>
      </c>
      <c r="G106" s="1">
        <v>258282.6</v>
      </c>
    </row>
    <row r="107" spans="1:7" ht="14.25">
      <c r="A107" s="1" t="s">
        <v>245</v>
      </c>
      <c r="B107" s="1"/>
      <c r="C107" s="1"/>
      <c r="D107" s="1" t="s">
        <v>248</v>
      </c>
      <c r="E107" s="2"/>
    </row>
  </sheetData>
  <phoneticPr fontId="1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5</vt:i4>
      </vt:variant>
    </vt:vector>
  </HeadingPairs>
  <TitlesOfParts>
    <vt:vector size="14" baseType="lpstr">
      <vt:lpstr>品种明细</vt:lpstr>
      <vt:lpstr>政策</vt:lpstr>
      <vt:lpstr>总表</vt:lpstr>
      <vt:lpstr>分表一</vt:lpstr>
      <vt:lpstr>分表二</vt:lpstr>
      <vt:lpstr>分表三</vt:lpstr>
      <vt:lpstr>分表四</vt:lpstr>
      <vt:lpstr>分表五</vt:lpstr>
      <vt:lpstr>Sheet2</vt:lpstr>
      <vt:lpstr>分表二!Print_Titles</vt:lpstr>
      <vt:lpstr>分表三!Print_Titles</vt:lpstr>
      <vt:lpstr>分表四!Print_Titles</vt:lpstr>
      <vt:lpstr>分表五!Print_Titles</vt:lpstr>
      <vt:lpstr>分表一!Print_Titles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2013-04-09T09:35:00Z</dcterms:created>
  <dcterms:modified xsi:type="dcterms:W3CDTF">2015-12-02T02:32:25Z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