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80" firstSheet="1" activeTab="1"/>
  </bookViews>
  <sheets>
    <sheet name="品种明细" sheetId="1" r:id="rId1"/>
    <sheet name="政策" sheetId="2" r:id="rId2"/>
    <sheet name="总表" sheetId="3" r:id="rId3"/>
    <sheet name="分表一" sheetId="4" r:id="rId4"/>
    <sheet name="分表二" sheetId="5" r:id="rId5"/>
    <sheet name="分表三" sheetId="6" r:id="rId6"/>
    <sheet name="分表四" sheetId="7" r:id="rId7"/>
    <sheet name="分表五" sheetId="8" r:id="rId8"/>
  </sheets>
  <definedNames>
    <definedName name="_xlnm.Print_Titles" localSheetId="3">分表一!$1:2</definedName>
    <definedName name="_xlnm.Print_Titles" localSheetId="4">分表二!$1:2</definedName>
    <definedName name="_xlnm.Print_Titles" localSheetId="5">分表三!$1:2</definedName>
    <definedName name="_xlnm.Print_Titles" localSheetId="6">分表四!$1:2</definedName>
    <definedName name="_xlnm.Print_Titles" localSheetId="7">分表五!$1:2</definedName>
  </definedNames>
  <calcPr calcId="144525"/>
</workbook>
</file>

<file path=xl/sharedStrings.xml><?xml version="1.0" encoding="utf-8"?>
<sst xmlns="http://schemas.openxmlformats.org/spreadsheetml/2006/main" count="389">
  <si>
    <t>ID</t>
  </si>
  <si>
    <t>产品名称</t>
  </si>
  <si>
    <t>规格</t>
  </si>
  <si>
    <t>厂家</t>
  </si>
  <si>
    <t>零售价</t>
  </si>
  <si>
    <t>阿胶（太极天胶）</t>
  </si>
  <si>
    <t>250g</t>
  </si>
  <si>
    <t>太极天水羲皇</t>
  </si>
  <si>
    <t>补肾益寿胶囊</t>
  </si>
  <si>
    <t>0.3g*60粒</t>
  </si>
  <si>
    <t>太极涪陵药厂</t>
  </si>
  <si>
    <t>四季感冒片</t>
  </si>
  <si>
    <t>0.36g*12s*2板</t>
  </si>
  <si>
    <t>云南白药</t>
  </si>
  <si>
    <t>蒲地蓝消炎片</t>
  </si>
  <si>
    <t>0.3g×24片x3板(薄膜衣片)</t>
  </si>
  <si>
    <t>云南白药集团</t>
  </si>
  <si>
    <t>健胃消食片</t>
  </si>
  <si>
    <t>0.5gx12片x4板</t>
  </si>
  <si>
    <t>妇炎康片</t>
  </si>
  <si>
    <t>复方丹参片</t>
  </si>
  <si>
    <t>葡萄糖酸钙锌口服溶液</t>
  </si>
  <si>
    <t>10mlx24支</t>
  </si>
  <si>
    <t>澳诺(中国)制药</t>
  </si>
  <si>
    <t>太极钙</t>
  </si>
  <si>
    <t>西南药业</t>
  </si>
  <si>
    <t>风湿马钱片</t>
  </si>
  <si>
    <t>0.17gx15片x2板(薄膜衣片)</t>
  </si>
  <si>
    <t>四川绵阳制药</t>
  </si>
  <si>
    <t>上清片</t>
  </si>
  <si>
    <t>■0.3gx15片x2板(糖衣)</t>
  </si>
  <si>
    <t>川贝清肺糖浆</t>
  </si>
  <si>
    <t>■180ml</t>
  </si>
  <si>
    <t>四川天诚制药</t>
  </si>
  <si>
    <t>抗骨增生片</t>
  </si>
  <si>
    <t>■100片</t>
  </si>
  <si>
    <t xml:space="preserve">精制银翘解毒片 </t>
  </si>
  <si>
    <t>15片x3板(每片含扑热息痛44mg)</t>
  </si>
  <si>
    <t>倍健系列</t>
  </si>
  <si>
    <t>善存沛优牌辅助降血脂软胶囊</t>
  </si>
  <si>
    <t>90g(1.0gx90s)</t>
  </si>
  <si>
    <t>广东仙乐</t>
  </si>
  <si>
    <t>天然维生素C咀嚼片(养生堂)</t>
  </si>
  <si>
    <t>127.5g(0.85gx150片)</t>
  </si>
  <si>
    <t>海南养生堂</t>
  </si>
  <si>
    <t>天然维生素C咀嚼片</t>
  </si>
  <si>
    <t>110.5克（850mgx130片）</t>
  </si>
  <si>
    <t>天然维生素E软胶囊（养生堂）</t>
  </si>
  <si>
    <t>50g（250mgx200粒）</t>
  </si>
  <si>
    <t>海南养生堂(委托杭州养生堂生产）)</t>
  </si>
  <si>
    <t>十三味菥蓂丸</t>
  </si>
  <si>
    <t>0.6gx45丸</t>
  </si>
  <si>
    <t>西藏藏医学院</t>
  </si>
  <si>
    <t>五味金色丸</t>
  </si>
  <si>
    <t>0.25gx48丸(水丸)</t>
  </si>
  <si>
    <t>石榴日轮丸</t>
  </si>
  <si>
    <t>0.65gx54丸</t>
  </si>
  <si>
    <t>十味诃子散</t>
  </si>
  <si>
    <t>3gx10袋</t>
  </si>
  <si>
    <t>五味石榴丸</t>
  </si>
  <si>
    <t>0.25gx40丸</t>
  </si>
  <si>
    <t>十一味维命散</t>
  </si>
  <si>
    <t>2.4gx10袋</t>
  </si>
  <si>
    <t>十味乳香丸</t>
  </si>
  <si>
    <t>0.3gx50丸(水丸)</t>
  </si>
  <si>
    <t>七味铁屑丸</t>
  </si>
  <si>
    <t>1gx20丸(水丸)</t>
  </si>
  <si>
    <t>三味甘露散</t>
  </si>
  <si>
    <t>4gx10袋</t>
  </si>
  <si>
    <t>七味红花殊胜丸</t>
  </si>
  <si>
    <t>0.3gx36丸(水丸)(12丸x3板)</t>
  </si>
  <si>
    <t>秘诀清凉散</t>
  </si>
  <si>
    <t>2gx10袋</t>
  </si>
  <si>
    <t>清肺止咳丸</t>
  </si>
  <si>
    <t>0.25gx12丸x3板</t>
  </si>
  <si>
    <t>二十五味鬼臼丸</t>
  </si>
  <si>
    <t>1gx8丸</t>
  </si>
  <si>
    <t>十五味黑药丸</t>
  </si>
  <si>
    <t>0.8gx8丸x2板</t>
  </si>
  <si>
    <t>十八味降香丸</t>
  </si>
  <si>
    <t>18丸(每10丸重6g)(水丸)</t>
  </si>
  <si>
    <t>二十五味珊瑚丸</t>
  </si>
  <si>
    <t>二十五味松石丸</t>
  </si>
  <si>
    <t>二十五味珍珠丸</t>
  </si>
  <si>
    <t>常松八味沉香散</t>
  </si>
  <si>
    <t>1.3gx20袋</t>
  </si>
  <si>
    <t>狗头枣</t>
  </si>
  <si>
    <t>300g</t>
  </si>
  <si>
    <t>成都齐力红</t>
  </si>
  <si>
    <t>和田六星大枣</t>
  </si>
  <si>
    <t>500g</t>
  </si>
  <si>
    <t>新疆喜乐食品</t>
  </si>
  <si>
    <t>和田三星大枣</t>
  </si>
  <si>
    <t>和田四星大枣</t>
  </si>
  <si>
    <t>和田五星大枣</t>
  </si>
  <si>
    <t>大枣</t>
  </si>
  <si>
    <t>450g/袋(桐君阁)</t>
  </si>
  <si>
    <t>山东</t>
  </si>
  <si>
    <t>和田玉枣四星500g(桐君阁）</t>
  </si>
  <si>
    <t>新疆</t>
  </si>
  <si>
    <t>和田玉枣五星500g（桐君阁）</t>
  </si>
  <si>
    <t>大红枣</t>
  </si>
  <si>
    <t>454g</t>
  </si>
  <si>
    <t>500g（和田枣）</t>
  </si>
  <si>
    <t>四川皓博</t>
  </si>
  <si>
    <t>500g（金丝枣）一级</t>
  </si>
  <si>
    <t>300g（金丝枣）特级</t>
  </si>
  <si>
    <t>阿胶贡枣</t>
  </si>
  <si>
    <t>10g</t>
  </si>
  <si>
    <t>成都月月红</t>
  </si>
  <si>
    <t>枸杞子</t>
  </si>
  <si>
    <t>100g（宁夏特级）</t>
  </si>
  <si>
    <t>绵阳制药</t>
  </si>
  <si>
    <t>100g（宁夏一级）</t>
  </si>
  <si>
    <t>250g（宁夏特级）</t>
  </si>
  <si>
    <t>250g（宁夏一级）</t>
  </si>
  <si>
    <t>500g（宁夏特级）</t>
  </si>
  <si>
    <t>500g（宁夏一级）</t>
  </si>
  <si>
    <t>特级150g</t>
  </si>
  <si>
    <t>特级280g</t>
  </si>
  <si>
    <t>特级450g（桐君阁、李泉）</t>
  </si>
  <si>
    <t>宁夏</t>
  </si>
  <si>
    <t>特优450g（桐君阁、李泉）</t>
  </si>
  <si>
    <t>200g、王级（桐君阁）</t>
  </si>
  <si>
    <t>250g、王级(桐君阁牌)</t>
  </si>
  <si>
    <t>300g、特级(桐君阁)</t>
  </si>
  <si>
    <t>498g、特级(桐君阁牌)</t>
  </si>
  <si>
    <t>山楂破壁饮片</t>
  </si>
  <si>
    <t>1gx20袋</t>
  </si>
  <si>
    <t>中山中智中药</t>
  </si>
  <si>
    <t>淫羊藿破壁饮片</t>
  </si>
  <si>
    <t>1g*20袋</t>
  </si>
  <si>
    <t>北沙参破壁饮片</t>
  </si>
  <si>
    <t>2gx20袋</t>
  </si>
  <si>
    <t>西洋参破壁饮片</t>
  </si>
  <si>
    <t>决明子破壁饮片</t>
  </si>
  <si>
    <t>石斛破壁饮片</t>
  </si>
  <si>
    <t>三七破壁饮片</t>
  </si>
  <si>
    <t>丹参破壁饮片</t>
  </si>
  <si>
    <t>中山市中智</t>
  </si>
  <si>
    <t>陈皮破壁饮片</t>
  </si>
  <si>
    <t>中山中智</t>
  </si>
  <si>
    <t>鱼腥草破壁饮片</t>
  </si>
  <si>
    <t>罗汉果破壁饮片</t>
  </si>
  <si>
    <t>天麻破壁饮片</t>
  </si>
  <si>
    <t>党参破壁饮片</t>
  </si>
  <si>
    <t>2g*20袋</t>
  </si>
  <si>
    <t>山药破壁饮片</t>
  </si>
  <si>
    <t>当归破壁饮片</t>
  </si>
  <si>
    <t>菊花破壁饮片</t>
  </si>
  <si>
    <t>玫瑰花破壁饮片</t>
  </si>
  <si>
    <t>2gx20袋/罐</t>
  </si>
  <si>
    <t>红参破壁饮片</t>
  </si>
  <si>
    <t>茯苓破壁饮片</t>
  </si>
  <si>
    <t>红景天破壁饮片</t>
  </si>
  <si>
    <t>黄芪破壁饮片</t>
  </si>
  <si>
    <t>2015年四季度金牌品种预选（10月任务）</t>
  </si>
  <si>
    <t>序号</t>
  </si>
  <si>
    <t>考核任务</t>
  </si>
  <si>
    <t>对应奖励政策</t>
  </si>
  <si>
    <t>处罚</t>
  </si>
  <si>
    <t>力争任务</t>
  </si>
  <si>
    <t>活动策略</t>
  </si>
  <si>
    <t>负责人员</t>
  </si>
  <si>
    <t>微信晒单奖励</t>
  </si>
  <si>
    <t>天胶</t>
  </si>
  <si>
    <t>60元/盒</t>
  </si>
  <si>
    <t>10元/盒</t>
  </si>
  <si>
    <t>72元/盒</t>
  </si>
  <si>
    <t>买1盒斯特凡教授送蜂蜜一瓶（137821、137822、137823任选一种）或辅料一套</t>
  </si>
  <si>
    <t>陈柳</t>
  </si>
  <si>
    <t>每天晒单前5名发放定向红包</t>
  </si>
  <si>
    <t>赠品由公司配送到店，策略由系统自动识别</t>
  </si>
  <si>
    <t>补肾益寿</t>
  </si>
  <si>
    <t>5元/瓶</t>
  </si>
  <si>
    <t>3元/瓶</t>
  </si>
  <si>
    <t>7元/瓶</t>
  </si>
  <si>
    <t>买一大盒送一小瓶；买两大盒送900ml金龙鱼油一瓶(赠品ID：9901009)；买四大盒送手推车一个（赠品ID：9906009）</t>
  </si>
  <si>
    <t>晒单按5元/瓶奖励（有专职促销门店3元/瓶）</t>
  </si>
  <si>
    <t>1.5元/盒</t>
  </si>
  <si>
    <t>1元/盒</t>
  </si>
  <si>
    <t>2.5元/盒</t>
  </si>
  <si>
    <t>买二赠一盒湿巾</t>
  </si>
  <si>
    <t>熊晓燕</t>
  </si>
  <si>
    <t xml:space="preserve">5个单品当日累计5盒起发，5-10盒奖励红包1.28元，10-20盒奖励红包2.28元，20-30盒奖励红包4.28元，30盒以上6.28元，30-50盒12.28元60盒以上14.88元
</t>
  </si>
  <si>
    <t>2元/盒</t>
  </si>
  <si>
    <t>5元/盒</t>
  </si>
  <si>
    <t>4元/盒</t>
  </si>
  <si>
    <t>买三赠1（卫生巾）</t>
  </si>
  <si>
    <t>买五赠一</t>
  </si>
  <si>
    <t>赠品即为卖品，策略由系统自动识别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</si>
  <si>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</si>
  <si>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一盒8.5折</t>
  </si>
  <si>
    <t>系统自动识别</t>
  </si>
  <si>
    <t>锌钙特</t>
  </si>
  <si>
    <r>
      <rPr>
        <sz val="10"/>
        <rFont val="Arial"/>
        <charset val="134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</si>
  <si>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</si>
  <si>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3元/盒</t>
  </si>
  <si>
    <t>买四赠一</t>
  </si>
  <si>
    <t>杨雯雯</t>
  </si>
  <si>
    <t>疗程销售5盒奖励6元，当天晒单销量第一名奖励5元，第二名奖励3元，第三名奖励1元</t>
  </si>
  <si>
    <t>6元/瓶</t>
  </si>
  <si>
    <t>2元/瓶</t>
  </si>
  <si>
    <t>8元/瓶</t>
  </si>
  <si>
    <t>买一省五元，市区买二赠二，郊县买二得三</t>
  </si>
  <si>
    <t>每天晒单前3名发放定向红包（以时间先后确定）</t>
  </si>
  <si>
    <t>辅降</t>
  </si>
  <si>
    <t>15元/盒</t>
  </si>
  <si>
    <t>25元/盒</t>
  </si>
  <si>
    <t>林丰燕</t>
  </si>
  <si>
    <t>红包1:5个开张礼，前五名开张有礼，每单每瓶奖励2.18元；红包2：开门红大礼5.88元（前三个上2瓶即以上的门店领开张大礼）红包，红包3：踢馆大礼8.88不限（全天上5瓶的门店领踢馆大礼）；红包1-3条就最多瓶数领取</t>
  </si>
  <si>
    <r>
      <rPr>
        <sz val="10"/>
        <rFont val="Arial"/>
        <charset val="134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</si>
  <si>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12.5万</t>
  </si>
  <si>
    <t>任务完成率50%以下则不予发放提成</t>
  </si>
  <si>
    <t>15万</t>
  </si>
  <si>
    <t>6元/盒</t>
  </si>
  <si>
    <t>五个品种销售数量三盒或三盒以上晒单前三名则奖励5元（联合用药或者疗程药用）；当天5个品种销售金额第一名奖励10元。</t>
  </si>
  <si>
    <r>
      <rPr>
        <sz val="10"/>
        <rFont val="Arial"/>
        <charset val="134"/>
      </rPr>
      <t>■0.3gx15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</si>
  <si>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3.5元/盒</t>
  </si>
  <si>
    <t>4.5元/盒</t>
  </si>
  <si>
    <r>
      <rPr>
        <sz val="10"/>
        <rFont val="Arial"/>
        <charset val="134"/>
      </rPr>
      <t>■100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</si>
  <si>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</si>
  <si>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天然维生素E软胶囊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</si>
  <si>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粒</t>
    </r>
  </si>
  <si>
    <t>138/168</t>
  </si>
  <si>
    <t>买一赠30s装</t>
  </si>
  <si>
    <t>每天销售数量第一赠送价值38的精美礼品，案例分享：每周排名前三的奖励价值30元多维元素一瓶。礼品由厂家定期配送到店</t>
  </si>
  <si>
    <r>
      <rPr>
        <sz val="10"/>
        <rFont val="Arial"/>
        <charset val="134"/>
      </rPr>
      <t>130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</si>
  <si>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片</t>
    </r>
  </si>
  <si>
    <t>30万</t>
  </si>
  <si>
    <t>35万</t>
  </si>
  <si>
    <t>按原有活动策略</t>
  </si>
  <si>
    <t>王胜军</t>
  </si>
  <si>
    <t>红包1：每天晒单前五名及可获得2元红包，红包2：每天晒单金额前三名分别获得8元、5元、3元红包，红包3：每旬（11、21、1日统计）单笔销售金额最大的另外奖励20元。请各店保存好本旬最大销售单，在每旬的第一天重新将最大销售单晒出。</t>
  </si>
  <si>
    <t>3元/罐</t>
  </si>
  <si>
    <t>王四维</t>
  </si>
  <si>
    <t>无晒单奖励</t>
  </si>
  <si>
    <t>60万</t>
  </si>
  <si>
    <t>80万</t>
  </si>
  <si>
    <t>何丽莎</t>
  </si>
  <si>
    <t>大枣枸杞系列</t>
  </si>
  <si>
    <t>18万</t>
  </si>
  <si>
    <t>一袋9折，两袋8.5折</t>
  </si>
  <si>
    <t>门店手工折扣</t>
  </si>
  <si>
    <t>康美鲜人参</t>
  </si>
  <si>
    <t>董事长：</t>
  </si>
  <si>
    <t>总经理：</t>
  </si>
  <si>
    <t>营运部经理：</t>
  </si>
  <si>
    <t>制表人：陈柳</t>
  </si>
  <si>
    <t>门店ID</t>
  </si>
  <si>
    <t>门店名称</t>
  </si>
  <si>
    <t>片区</t>
  </si>
  <si>
    <t>天胶(115733)</t>
  </si>
  <si>
    <t>补肾(21580)</t>
  </si>
  <si>
    <t>绵阳系列（5个品种）</t>
  </si>
  <si>
    <t>养生堂维E+维C（138325+138584+129935）</t>
  </si>
  <si>
    <t>锌钙特+太极钙</t>
  </si>
  <si>
    <t>四季感冒片28207</t>
  </si>
  <si>
    <t>蒲地蓝消炎片126012</t>
  </si>
  <si>
    <t>妇炎康片124625</t>
  </si>
  <si>
    <t>复方丹参片106229</t>
  </si>
  <si>
    <t>鲜人参</t>
  </si>
  <si>
    <t>中山中智（10.11-10.31）</t>
  </si>
  <si>
    <t>藏药</t>
  </si>
  <si>
    <t>太极水10.16-10.31</t>
  </si>
  <si>
    <t>总计</t>
  </si>
  <si>
    <t>考核</t>
  </si>
  <si>
    <t>力争</t>
  </si>
  <si>
    <t>10月销售</t>
  </si>
  <si>
    <t>任务完成率</t>
  </si>
  <si>
    <t>提成</t>
  </si>
  <si>
    <t>提成金额</t>
  </si>
  <si>
    <t>处罚金额</t>
  </si>
  <si>
    <t>销售金额</t>
  </si>
  <si>
    <t>总销售</t>
  </si>
  <si>
    <t>完成率</t>
  </si>
  <si>
    <t>任务</t>
  </si>
  <si>
    <t>销售数量</t>
  </si>
  <si>
    <t>完成比例</t>
  </si>
  <si>
    <t>奖励</t>
  </si>
  <si>
    <t>提成合计</t>
  </si>
  <si>
    <t>处罚合计</t>
  </si>
  <si>
    <t>内购扣除</t>
  </si>
  <si>
    <t>实际发放</t>
  </si>
  <si>
    <t>红星店</t>
  </si>
  <si>
    <t>西北片区</t>
  </si>
  <si>
    <t>西部店</t>
  </si>
  <si>
    <t>沙河源药店</t>
  </si>
  <si>
    <t>人民中路店</t>
  </si>
  <si>
    <t>金丝街药店</t>
  </si>
  <si>
    <t>五里墩支路药店</t>
  </si>
  <si>
    <t>青羊区北东街店</t>
  </si>
  <si>
    <t>新都三河场镇店</t>
  </si>
  <si>
    <t>成华区汇融名城店</t>
  </si>
  <si>
    <t>成华区羊子山西路药店</t>
  </si>
  <si>
    <t>新都区新泰西路药店</t>
  </si>
  <si>
    <t>新都区马超东路店</t>
  </si>
  <si>
    <t>交大路第三药店</t>
  </si>
  <si>
    <t>黄苑东街药店</t>
  </si>
  <si>
    <t>新都区新繁镇店</t>
  </si>
  <si>
    <t>白马寺街药店</t>
  </si>
  <si>
    <t>新怡店</t>
  </si>
  <si>
    <t>庆云南街店</t>
  </si>
  <si>
    <t>合计</t>
  </si>
  <si>
    <t>温江店</t>
  </si>
  <si>
    <t>光华片区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</si>
  <si>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</si>
  <si>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</si>
  <si>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</si>
  <si>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</si>
  <si>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</si>
  <si>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</si>
  <si>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</si>
  <si>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</si>
  <si>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武侯大道双楠段店</t>
  </si>
  <si>
    <t>青羊区浣花滨河路药店</t>
  </si>
  <si>
    <t>青羊区群和路药店</t>
  </si>
  <si>
    <t>青羊区十二桥药店</t>
  </si>
  <si>
    <t>武侯区燃灯寺东街药店</t>
  </si>
  <si>
    <t>温江区柳城街道同兴东路药店</t>
  </si>
  <si>
    <t>五津西路药店</t>
  </si>
  <si>
    <t>高新片区</t>
  </si>
  <si>
    <t>新园大道药店</t>
  </si>
  <si>
    <t>高新区民丰大道西段药店</t>
  </si>
  <si>
    <t>兴义镇万兴路药店</t>
  </si>
  <si>
    <t>高新区府城大道西段店</t>
  </si>
  <si>
    <t>双流县东升镇清泰路药店</t>
  </si>
  <si>
    <t>新乐中街药店</t>
  </si>
  <si>
    <t>双流县西航港街道锦华路药店</t>
  </si>
  <si>
    <t>新津邓双镇岷江店</t>
  </si>
  <si>
    <t>楠丰路店</t>
  </si>
  <si>
    <t>五津镇外西街药店</t>
  </si>
  <si>
    <t>高新区大源北街药店</t>
  </si>
  <si>
    <t>新津正东街店</t>
  </si>
  <si>
    <t>高新天久北巷药店</t>
  </si>
  <si>
    <t>南湖路药店</t>
  </si>
  <si>
    <t>华阳正东中街店</t>
  </si>
  <si>
    <t>中和街道柳荫街药店</t>
  </si>
  <si>
    <t>双林路药店</t>
  </si>
  <si>
    <t>东南片区</t>
  </si>
  <si>
    <t>滨江东路药店</t>
  </si>
  <si>
    <t>通盈街药店</t>
  </si>
  <si>
    <t>杉板桥南一路店</t>
  </si>
  <si>
    <t>成华区崔家店路药店</t>
  </si>
  <si>
    <t>龙潭西路店</t>
  </si>
  <si>
    <t>华油路药店</t>
  </si>
  <si>
    <t>锦江区水杉街药店</t>
  </si>
  <si>
    <t>一环路南一段药店</t>
  </si>
  <si>
    <t>成华区万科路药店</t>
  </si>
  <si>
    <t>成华区华泰路药店</t>
  </si>
  <si>
    <t>龙泉驿区东街药店</t>
  </si>
  <si>
    <t>柳翠路药店</t>
  </si>
  <si>
    <t>观音桥街药店</t>
  </si>
  <si>
    <t>华康店</t>
  </si>
  <si>
    <t>万宇店</t>
  </si>
  <si>
    <t>邛崃中心药店</t>
  </si>
  <si>
    <t>大邑邛崃片区</t>
  </si>
  <si>
    <t>大邑子龙路店</t>
  </si>
  <si>
    <t>邛崃汇源店</t>
  </si>
  <si>
    <t>大邑东壕沟店</t>
  </si>
  <si>
    <t>大邑富民店</t>
  </si>
  <si>
    <t>大邑围城北街店</t>
  </si>
  <si>
    <t>邛崃平乐店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</si>
  <si>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</si>
  <si>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</si>
  <si>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</si>
  <si>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</si>
  <si>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</si>
  <si>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</si>
  <si>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</si>
  <si>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</si>
  <si>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崇州中心店</t>
  </si>
  <si>
    <t>崇都片区</t>
  </si>
  <si>
    <t>怀远店</t>
  </si>
  <si>
    <t>三江店</t>
  </si>
  <si>
    <t>羊马店</t>
  </si>
  <si>
    <t>都江堰药店</t>
  </si>
  <si>
    <t>金带街药店</t>
  </si>
  <si>
    <t>郫县店</t>
  </si>
  <si>
    <t>景中路店</t>
  </si>
  <si>
    <t>奎光路中段药店</t>
  </si>
  <si>
    <t>翔风路药店</t>
  </si>
  <si>
    <t>问道西路药店</t>
  </si>
  <si>
    <t>聚源镇药店</t>
  </si>
  <si>
    <t>外北街药店</t>
  </si>
  <si>
    <t>蒲阳路药店</t>
  </si>
  <si>
    <t>旗舰店</t>
  </si>
  <si>
    <t>旗舰片</t>
  </si>
  <si>
    <t>营运部：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</si>
</sst>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_ "/>
    <numFmt numFmtId="179" formatCode="0.00_ "/>
    <numFmt numFmtId="180" formatCode="0.0%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15" borderId="26" applyNumberFormat="0" applyAlignment="0" applyProtection="0">
      <alignment vertical="center"/>
    </xf>
    <xf numFmtId="0" fontId="28" fillId="15" borderId="21" applyNumberFormat="0" applyAlignment="0" applyProtection="0">
      <alignment vertical="center"/>
    </xf>
    <xf numFmtId="0" fontId="30" fillId="17" borderId="2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/>
  </cellStyleXfs>
  <cellXfs count="3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9" fontId="3" fillId="0" borderId="0" xfId="11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9" fontId="6" fillId="0" borderId="4" xfId="1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/>
    </xf>
    <xf numFmtId="177" fontId="8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9" fontId="3" fillId="0" borderId="6" xfId="1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9" fontId="3" fillId="0" borderId="3" xfId="1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9" fontId="5" fillId="0" borderId="3" xfId="11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176" fontId="8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9" fontId="3" fillId="0" borderId="7" xfId="11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9" fontId="2" fillId="0" borderId="0" xfId="11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0" fontId="2" fillId="0" borderId="4" xfId="11" applyNumberFormat="1" applyFont="1" applyBorder="1" applyAlignment="1">
      <alignment horizontal="center" vertical="center"/>
    </xf>
    <xf numFmtId="10" fontId="6" fillId="0" borderId="4" xfId="11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9" fontId="2" fillId="0" borderId="4" xfId="11" applyFont="1" applyBorder="1" applyAlignment="1">
      <alignment horizontal="center" vertical="center"/>
    </xf>
    <xf numFmtId="9" fontId="6" fillId="0" borderId="4" xfId="11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horizontal="center"/>
    </xf>
    <xf numFmtId="179" fontId="3" fillId="0" borderId="0" xfId="0" applyNumberFormat="1" applyFont="1" applyFill="1" applyAlignment="1">
      <alignment horizontal="center"/>
    </xf>
    <xf numFmtId="176" fontId="8" fillId="0" borderId="4" xfId="0" applyNumberFormat="1" applyFont="1" applyFill="1" applyBorder="1" applyAlignment="1">
      <alignment horizontal="center"/>
    </xf>
    <xf numFmtId="178" fontId="8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8" fontId="4" fillId="0" borderId="4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wrapText="1"/>
    </xf>
    <xf numFmtId="176" fontId="3" fillId="0" borderId="14" xfId="0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9" fontId="3" fillId="0" borderId="14" xfId="11" applyNumberFormat="1" applyFont="1" applyBorder="1" applyAlignment="1">
      <alignment horizont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0" fontId="3" fillId="0" borderId="14" xfId="11" applyNumberFormat="1" applyFont="1" applyBorder="1" applyAlignment="1">
      <alignment horizont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10" fontId="5" fillId="0" borderId="14" xfId="11" applyNumberFormat="1" applyFont="1" applyBorder="1" applyAlignment="1">
      <alignment horizont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/>
    </xf>
    <xf numFmtId="10" fontId="8" fillId="0" borderId="3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77" fontId="5" fillId="0" borderId="16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wrapText="1"/>
    </xf>
    <xf numFmtId="10" fontId="5" fillId="0" borderId="18" xfId="11" applyNumberFormat="1" applyFont="1" applyBorder="1" applyAlignment="1">
      <alignment horizont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0" fontId="5" fillId="0" borderId="4" xfId="11" applyNumberFormat="1" applyFont="1" applyBorder="1" applyAlignment="1">
      <alignment horizont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176" fontId="8" fillId="0" borderId="10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9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/>
    </xf>
    <xf numFmtId="180" fontId="8" fillId="0" borderId="4" xfId="11" applyNumberFormat="1" applyFont="1" applyFill="1" applyBorder="1" applyAlignment="1">
      <alignment horizontal="center"/>
    </xf>
    <xf numFmtId="0" fontId="8" fillId="0" borderId="4" xfId="11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 vertical="center"/>
    </xf>
    <xf numFmtId="180" fontId="4" fillId="0" borderId="4" xfId="1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/>
    </xf>
    <xf numFmtId="0" fontId="4" fillId="0" borderId="4" xfId="11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/>
    </xf>
    <xf numFmtId="180" fontId="8" fillId="0" borderId="5" xfId="11" applyNumberFormat="1" applyFont="1" applyFill="1" applyBorder="1" applyAlignment="1">
      <alignment horizontal="center"/>
    </xf>
    <xf numFmtId="0" fontId="8" fillId="0" borderId="11" xfId="11" applyNumberFormat="1" applyFont="1" applyFill="1" applyBorder="1" applyAlignment="1">
      <alignment horizontal="center"/>
    </xf>
    <xf numFmtId="179" fontId="8" fillId="0" borderId="5" xfId="0" applyNumberFormat="1" applyFont="1" applyFill="1" applyBorder="1" applyAlignment="1">
      <alignment horizontal="center"/>
    </xf>
    <xf numFmtId="0" fontId="8" fillId="0" borderId="5" xfId="11" applyNumberFormat="1" applyFont="1" applyFill="1" applyBorder="1" applyAlignment="1">
      <alignment horizontal="center"/>
    </xf>
    <xf numFmtId="180" fontId="4" fillId="0" borderId="5" xfId="1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80" fontId="8" fillId="0" borderId="6" xfId="11" applyNumberFormat="1" applyFont="1" applyFill="1" applyBorder="1" applyAlignment="1">
      <alignment horizontal="center"/>
    </xf>
    <xf numFmtId="180" fontId="8" fillId="0" borderId="3" xfId="11" applyNumberFormat="1" applyFont="1" applyFill="1" applyBorder="1" applyAlignment="1">
      <alignment horizontal="center"/>
    </xf>
    <xf numFmtId="180" fontId="4" fillId="0" borderId="3" xfId="11" applyNumberFormat="1" applyFont="1" applyFill="1" applyBorder="1" applyAlignment="1">
      <alignment horizontal="center"/>
    </xf>
    <xf numFmtId="180" fontId="8" fillId="0" borderId="2" xfId="11" applyNumberFormat="1" applyFont="1" applyFill="1" applyBorder="1" applyAlignment="1">
      <alignment horizontal="center"/>
    </xf>
    <xf numFmtId="176" fontId="8" fillId="0" borderId="5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6" fontId="8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9" fontId="6" fillId="0" borderId="5" xfId="1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79" fontId="8" fillId="0" borderId="8" xfId="0" applyNumberFormat="1" applyFont="1" applyFill="1" applyBorder="1" applyAlignment="1">
      <alignment horizontal="center"/>
    </xf>
    <xf numFmtId="0" fontId="8" fillId="0" borderId="8" xfId="11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80" fontId="4" fillId="0" borderId="8" xfId="11" applyNumberFormat="1" applyFont="1" applyFill="1" applyBorder="1" applyAlignment="1">
      <alignment horizontal="center"/>
    </xf>
    <xf numFmtId="0" fontId="4" fillId="0" borderId="1" xfId="11" applyNumberFormat="1" applyFont="1" applyFill="1" applyBorder="1" applyAlignment="1">
      <alignment horizontal="center"/>
    </xf>
    <xf numFmtId="178" fontId="6" fillId="0" borderId="4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80" fontId="4" fillId="0" borderId="2" xfId="1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11" applyNumberFormat="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 wrapText="1"/>
    </xf>
    <xf numFmtId="0" fontId="3" fillId="0" borderId="4" xfId="1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1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9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8" fillId="0" borderId="6" xfId="11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0" fontId="8" fillId="0" borderId="3" xfId="1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9" fontId="8" fillId="0" borderId="4" xfId="11" applyNumberFormat="1" applyFont="1" applyFill="1" applyBorder="1" applyAlignment="1">
      <alignment horizontal="center" vertical="center"/>
    </xf>
    <xf numFmtId="176" fontId="3" fillId="0" borderId="4" xfId="51" applyNumberFormat="1" applyFont="1" applyFill="1" applyBorder="1" applyAlignment="1">
      <alignment horizontal="center" vertical="center"/>
    </xf>
    <xf numFmtId="177" fontId="3" fillId="0" borderId="4" xfId="51" applyNumberFormat="1" applyFont="1" applyFill="1" applyBorder="1" applyAlignment="1">
      <alignment horizontal="center" vertical="center"/>
    </xf>
    <xf numFmtId="10" fontId="8" fillId="0" borderId="3" xfId="1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4" xfId="50" applyNumberFormat="1" applyFont="1" applyFill="1" applyBorder="1" applyAlignment="1">
      <alignment horizontal="left" vertical="center" wrapText="1"/>
    </xf>
    <xf numFmtId="0" fontId="3" fillId="0" borderId="4" xfId="19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9 5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opLeftCell="A44" workbookViewId="0">
      <selection activeCell="C70" sqref="C70"/>
    </sheetView>
  </sheetViews>
  <sheetFormatPr defaultColWidth="9" defaultRowHeight="13.5" outlineLevelCol="4"/>
  <cols>
    <col min="1" max="1" width="6.875" style="300" customWidth="1"/>
    <col min="2" max="2" width="14" style="300" customWidth="1"/>
    <col min="3" max="3" width="16" style="300" customWidth="1"/>
    <col min="4" max="4" width="10.625" style="300" customWidth="1"/>
    <col min="5" max="5" width="6.625" style="301" customWidth="1"/>
  </cols>
  <sheetData>
    <row r="1" spans="1:5">
      <c r="A1" s="257" t="s">
        <v>0</v>
      </c>
      <c r="B1" s="257" t="s">
        <v>1</v>
      </c>
      <c r="C1" s="257" t="s">
        <v>2</v>
      </c>
      <c r="D1" s="302" t="s">
        <v>3</v>
      </c>
      <c r="E1" s="303" t="s">
        <v>4</v>
      </c>
    </row>
    <row r="2" spans="1:5">
      <c r="A2" s="290">
        <v>115733</v>
      </c>
      <c r="B2" s="290" t="s">
        <v>5</v>
      </c>
      <c r="C2" s="290" t="s">
        <v>6</v>
      </c>
      <c r="D2" s="290" t="s">
        <v>7</v>
      </c>
      <c r="E2" s="296">
        <v>799</v>
      </c>
    </row>
    <row r="3" spans="1:5">
      <c r="A3" s="304">
        <v>21580</v>
      </c>
      <c r="B3" s="305" t="s">
        <v>8</v>
      </c>
      <c r="C3" s="305" t="s">
        <v>9</v>
      </c>
      <c r="D3" s="290" t="s">
        <v>10</v>
      </c>
      <c r="E3" s="296">
        <v>80</v>
      </c>
    </row>
    <row r="4" spans="1:5">
      <c r="A4" s="290">
        <v>28207</v>
      </c>
      <c r="B4" s="306" t="s">
        <v>11</v>
      </c>
      <c r="C4" s="306" t="s">
        <v>12</v>
      </c>
      <c r="D4" s="290" t="s">
        <v>13</v>
      </c>
      <c r="E4" s="296">
        <v>16.8</v>
      </c>
    </row>
    <row r="5" ht="24" spans="1:5">
      <c r="A5" s="290">
        <v>126012</v>
      </c>
      <c r="B5" s="306" t="s">
        <v>14</v>
      </c>
      <c r="C5" s="306" t="s">
        <v>15</v>
      </c>
      <c r="D5" s="290" t="s">
        <v>16</v>
      </c>
      <c r="E5" s="296">
        <v>33.8</v>
      </c>
    </row>
    <row r="6" spans="1:5">
      <c r="A6" s="290">
        <v>133461</v>
      </c>
      <c r="B6" s="307" t="s">
        <v>17</v>
      </c>
      <c r="C6" s="307" t="s">
        <v>18</v>
      </c>
      <c r="D6" s="307" t="s">
        <v>13</v>
      </c>
      <c r="E6" s="296">
        <v>12.8</v>
      </c>
    </row>
    <row r="7" spans="1:5">
      <c r="A7" s="308">
        <v>126425</v>
      </c>
      <c r="B7" s="308" t="s">
        <v>19</v>
      </c>
      <c r="C7" s="308"/>
      <c r="D7" s="306" t="s">
        <v>13</v>
      </c>
      <c r="E7" s="296">
        <v>25.6</v>
      </c>
    </row>
    <row r="8" spans="1:5">
      <c r="A8" s="308">
        <v>106229</v>
      </c>
      <c r="B8" s="308" t="s">
        <v>20</v>
      </c>
      <c r="C8" s="308"/>
      <c r="D8" s="306" t="s">
        <v>13</v>
      </c>
      <c r="E8" s="296">
        <v>19.2</v>
      </c>
    </row>
    <row r="9" spans="1:5">
      <c r="A9" s="309">
        <v>39103</v>
      </c>
      <c r="B9" s="309" t="s">
        <v>21</v>
      </c>
      <c r="C9" s="309" t="s">
        <v>22</v>
      </c>
      <c r="D9" s="309" t="s">
        <v>23</v>
      </c>
      <c r="E9" s="296">
        <v>58</v>
      </c>
    </row>
    <row r="10" spans="1:5">
      <c r="A10" s="309">
        <v>66828</v>
      </c>
      <c r="B10" s="309" t="s">
        <v>24</v>
      </c>
      <c r="C10" s="309"/>
      <c r="D10" s="309" t="s">
        <v>25</v>
      </c>
      <c r="E10" s="296">
        <v>49</v>
      </c>
    </row>
    <row r="11" spans="1:5">
      <c r="A11" s="309">
        <v>104642</v>
      </c>
      <c r="B11" s="309" t="s">
        <v>26</v>
      </c>
      <c r="C11" s="309" t="s">
        <v>27</v>
      </c>
      <c r="D11" s="309" t="s">
        <v>28</v>
      </c>
      <c r="E11" s="296">
        <v>32</v>
      </c>
    </row>
    <row r="12" spans="1:5">
      <c r="A12" s="309">
        <v>45137</v>
      </c>
      <c r="B12" s="307" t="s">
        <v>29</v>
      </c>
      <c r="C12" s="307" t="s">
        <v>30</v>
      </c>
      <c r="D12" s="307" t="s">
        <v>28</v>
      </c>
      <c r="E12" s="296">
        <v>36.3</v>
      </c>
    </row>
    <row r="13" spans="1:5">
      <c r="A13" s="309">
        <v>66292</v>
      </c>
      <c r="B13" s="309" t="s">
        <v>31</v>
      </c>
      <c r="C13" s="309" t="s">
        <v>32</v>
      </c>
      <c r="D13" s="309" t="s">
        <v>33</v>
      </c>
      <c r="E13" s="296">
        <v>29</v>
      </c>
    </row>
    <row r="14" spans="1:5">
      <c r="A14" s="309">
        <v>14438</v>
      </c>
      <c r="B14" s="309" t="s">
        <v>34</v>
      </c>
      <c r="C14" s="309" t="s">
        <v>35</v>
      </c>
      <c r="D14" s="309" t="s">
        <v>28</v>
      </c>
      <c r="E14" s="296">
        <v>36</v>
      </c>
    </row>
    <row r="15" spans="1:5">
      <c r="A15" s="309">
        <v>96799</v>
      </c>
      <c r="B15" s="309" t="s">
        <v>36</v>
      </c>
      <c r="C15" s="309" t="s">
        <v>37</v>
      </c>
      <c r="D15" s="309" t="s">
        <v>28</v>
      </c>
      <c r="E15" s="296">
        <v>19.5</v>
      </c>
    </row>
    <row r="16" spans="1:5">
      <c r="A16" s="309"/>
      <c r="B16" s="309" t="s">
        <v>38</v>
      </c>
      <c r="C16" s="309"/>
      <c r="D16" s="309"/>
      <c r="E16" s="296"/>
    </row>
    <row r="17" spans="1:5">
      <c r="A17" s="309">
        <v>137243</v>
      </c>
      <c r="B17" s="309" t="s">
        <v>39</v>
      </c>
      <c r="C17" s="309" t="s">
        <v>40</v>
      </c>
      <c r="D17" s="309" t="s">
        <v>41</v>
      </c>
      <c r="E17" s="296">
        <v>168</v>
      </c>
    </row>
    <row r="18" spans="1:5">
      <c r="A18" s="309">
        <v>128962</v>
      </c>
      <c r="B18" s="309" t="s">
        <v>42</v>
      </c>
      <c r="C18" s="309" t="s">
        <v>43</v>
      </c>
      <c r="D18" s="309" t="s">
        <v>44</v>
      </c>
      <c r="E18" s="296">
        <v>138</v>
      </c>
    </row>
    <row r="19" spans="1:5">
      <c r="A19" s="309">
        <v>138584</v>
      </c>
      <c r="B19" s="309" t="s">
        <v>45</v>
      </c>
      <c r="C19" s="309" t="s">
        <v>46</v>
      </c>
      <c r="D19" s="309" t="s">
        <v>44</v>
      </c>
      <c r="E19" s="296">
        <v>138</v>
      </c>
    </row>
    <row r="20" spans="1:5">
      <c r="A20" s="309">
        <v>138325</v>
      </c>
      <c r="B20" s="309" t="s">
        <v>47</v>
      </c>
      <c r="C20" s="309" t="s">
        <v>48</v>
      </c>
      <c r="D20" s="309" t="s">
        <v>49</v>
      </c>
      <c r="E20" s="296">
        <v>138</v>
      </c>
    </row>
    <row r="21" spans="1:5">
      <c r="A21" s="309">
        <v>105293</v>
      </c>
      <c r="B21" s="307" t="s">
        <v>50</v>
      </c>
      <c r="C21" s="307" t="s">
        <v>51</v>
      </c>
      <c r="D21" s="307" t="s">
        <v>52</v>
      </c>
      <c r="E21" s="296">
        <v>97</v>
      </c>
    </row>
    <row r="22" spans="1:5">
      <c r="A22" s="309">
        <v>105224</v>
      </c>
      <c r="B22" s="307" t="s">
        <v>53</v>
      </c>
      <c r="C22" s="307" t="s">
        <v>54</v>
      </c>
      <c r="D22" s="307" t="s">
        <v>52</v>
      </c>
      <c r="E22" s="296">
        <v>83</v>
      </c>
    </row>
    <row r="23" spans="1:5">
      <c r="A23" s="309">
        <v>105229</v>
      </c>
      <c r="B23" s="307" t="s">
        <v>55</v>
      </c>
      <c r="C23" s="307" t="s">
        <v>56</v>
      </c>
      <c r="D23" s="307" t="s">
        <v>52</v>
      </c>
      <c r="E23" s="296">
        <v>74</v>
      </c>
    </row>
    <row r="24" spans="1:5">
      <c r="A24" s="309">
        <v>106918</v>
      </c>
      <c r="B24" s="307" t="s">
        <v>57</v>
      </c>
      <c r="C24" s="307" t="s">
        <v>58</v>
      </c>
      <c r="D24" s="307" t="s">
        <v>52</v>
      </c>
      <c r="E24" s="296">
        <v>75</v>
      </c>
    </row>
    <row r="25" spans="1:5">
      <c r="A25" s="309">
        <v>105233</v>
      </c>
      <c r="B25" s="307" t="s">
        <v>59</v>
      </c>
      <c r="C25" s="307" t="s">
        <v>60</v>
      </c>
      <c r="D25" s="307" t="s">
        <v>52</v>
      </c>
      <c r="E25" s="296">
        <v>78</v>
      </c>
    </row>
    <row r="26" spans="1:5">
      <c r="A26" s="309">
        <v>105232</v>
      </c>
      <c r="B26" s="307" t="s">
        <v>61</v>
      </c>
      <c r="C26" s="307" t="s">
        <v>62</v>
      </c>
      <c r="D26" s="307" t="s">
        <v>52</v>
      </c>
      <c r="E26" s="296">
        <v>70</v>
      </c>
    </row>
    <row r="27" spans="1:5">
      <c r="A27" s="309">
        <v>105230</v>
      </c>
      <c r="B27" s="307" t="s">
        <v>63</v>
      </c>
      <c r="C27" s="307" t="s">
        <v>64</v>
      </c>
      <c r="D27" s="307" t="s">
        <v>52</v>
      </c>
      <c r="E27" s="296">
        <v>75</v>
      </c>
    </row>
    <row r="28" spans="1:5">
      <c r="A28" s="309">
        <v>105219</v>
      </c>
      <c r="B28" s="307" t="s">
        <v>65</v>
      </c>
      <c r="C28" s="307" t="s">
        <v>66</v>
      </c>
      <c r="D28" s="307" t="s">
        <v>52</v>
      </c>
      <c r="E28" s="296">
        <v>70</v>
      </c>
    </row>
    <row r="29" spans="1:5">
      <c r="A29" s="309">
        <v>105227</v>
      </c>
      <c r="B29" s="307" t="s">
        <v>67</v>
      </c>
      <c r="C29" s="307" t="s">
        <v>68</v>
      </c>
      <c r="D29" s="307" t="s">
        <v>52</v>
      </c>
      <c r="E29" s="296">
        <v>55</v>
      </c>
    </row>
    <row r="30" spans="1:5">
      <c r="A30" s="309">
        <v>130350</v>
      </c>
      <c r="B30" s="307" t="s">
        <v>69</v>
      </c>
      <c r="C30" s="307" t="s">
        <v>70</v>
      </c>
      <c r="D30" s="307" t="s">
        <v>52</v>
      </c>
      <c r="E30" s="296">
        <v>65</v>
      </c>
    </row>
    <row r="31" spans="1:5">
      <c r="A31" s="309">
        <v>105276</v>
      </c>
      <c r="B31" s="307" t="s">
        <v>71</v>
      </c>
      <c r="C31" s="307" t="s">
        <v>72</v>
      </c>
      <c r="D31" s="307" t="s">
        <v>52</v>
      </c>
      <c r="E31" s="296">
        <v>50</v>
      </c>
    </row>
    <row r="32" spans="1:5">
      <c r="A32" s="309">
        <v>117372</v>
      </c>
      <c r="B32" s="307" t="s">
        <v>73</v>
      </c>
      <c r="C32" s="307" t="s">
        <v>74</v>
      </c>
      <c r="D32" s="307" t="s">
        <v>52</v>
      </c>
      <c r="E32" s="296">
        <v>45</v>
      </c>
    </row>
    <row r="33" spans="1:5">
      <c r="A33" s="309">
        <v>117371</v>
      </c>
      <c r="B33" s="307" t="s">
        <v>75</v>
      </c>
      <c r="C33" s="307" t="s">
        <v>76</v>
      </c>
      <c r="D33" s="307" t="s">
        <v>52</v>
      </c>
      <c r="E33" s="296">
        <v>48</v>
      </c>
    </row>
    <row r="34" spans="1:5">
      <c r="A34" s="309">
        <v>117370</v>
      </c>
      <c r="B34" s="307" t="s">
        <v>77</v>
      </c>
      <c r="C34" s="307" t="s">
        <v>78</v>
      </c>
      <c r="D34" s="307" t="s">
        <v>52</v>
      </c>
      <c r="E34" s="296">
        <v>45</v>
      </c>
    </row>
    <row r="35" spans="1:5">
      <c r="A35" s="309">
        <v>105221</v>
      </c>
      <c r="B35" s="307" t="s">
        <v>79</v>
      </c>
      <c r="C35" s="307" t="s">
        <v>80</v>
      </c>
      <c r="D35" s="307" t="s">
        <v>52</v>
      </c>
      <c r="E35" s="296">
        <v>32</v>
      </c>
    </row>
    <row r="36" spans="1:5">
      <c r="A36" s="309">
        <v>105231</v>
      </c>
      <c r="B36" s="307" t="s">
        <v>81</v>
      </c>
      <c r="C36" s="307" t="s">
        <v>76</v>
      </c>
      <c r="D36" s="307" t="s">
        <v>52</v>
      </c>
      <c r="E36" s="296">
        <v>140</v>
      </c>
    </row>
    <row r="37" spans="1:5">
      <c r="A37" s="309">
        <v>105279</v>
      </c>
      <c r="B37" s="307" t="s">
        <v>82</v>
      </c>
      <c r="C37" s="307" t="s">
        <v>76</v>
      </c>
      <c r="D37" s="307" t="s">
        <v>52</v>
      </c>
      <c r="E37" s="296">
        <v>140</v>
      </c>
    </row>
    <row r="38" spans="1:5">
      <c r="A38" s="309">
        <v>105226</v>
      </c>
      <c r="B38" s="307" t="s">
        <v>83</v>
      </c>
      <c r="C38" s="307" t="s">
        <v>76</v>
      </c>
      <c r="D38" s="307" t="s">
        <v>52</v>
      </c>
      <c r="E38" s="296">
        <v>140</v>
      </c>
    </row>
    <row r="39" spans="1:5">
      <c r="A39" s="309">
        <v>105315</v>
      </c>
      <c r="B39" s="307" t="s">
        <v>84</v>
      </c>
      <c r="C39" s="307" t="s">
        <v>85</v>
      </c>
      <c r="D39" s="307" t="s">
        <v>52</v>
      </c>
      <c r="E39" s="296">
        <v>115</v>
      </c>
    </row>
    <row r="40" spans="1:5">
      <c r="A40" s="308">
        <v>104168</v>
      </c>
      <c r="B40" s="310" t="s">
        <v>86</v>
      </c>
      <c r="C40" s="310" t="s">
        <v>87</v>
      </c>
      <c r="D40" s="310" t="s">
        <v>88</v>
      </c>
      <c r="E40" s="272">
        <v>32.5</v>
      </c>
    </row>
    <row r="41" spans="1:5">
      <c r="A41" s="308">
        <v>130035</v>
      </c>
      <c r="B41" s="310" t="s">
        <v>89</v>
      </c>
      <c r="C41" s="310" t="s">
        <v>90</v>
      </c>
      <c r="D41" s="310" t="s">
        <v>91</v>
      </c>
      <c r="E41" s="272">
        <v>89</v>
      </c>
    </row>
    <row r="42" spans="1:5">
      <c r="A42" s="308">
        <v>130036</v>
      </c>
      <c r="B42" s="310" t="s">
        <v>92</v>
      </c>
      <c r="C42" s="310" t="s">
        <v>90</v>
      </c>
      <c r="D42" s="310" t="s">
        <v>91</v>
      </c>
      <c r="E42" s="272">
        <v>48</v>
      </c>
    </row>
    <row r="43" spans="1:5">
      <c r="A43" s="308">
        <v>130033</v>
      </c>
      <c r="B43" s="310" t="s">
        <v>93</v>
      </c>
      <c r="C43" s="310" t="s">
        <v>90</v>
      </c>
      <c r="D43" s="310" t="s">
        <v>91</v>
      </c>
      <c r="E43" s="272">
        <v>68</v>
      </c>
    </row>
    <row r="44" spans="1:5">
      <c r="A44" s="308">
        <v>130034</v>
      </c>
      <c r="B44" s="310" t="s">
        <v>94</v>
      </c>
      <c r="C44" s="310" t="s">
        <v>90</v>
      </c>
      <c r="D44" s="310" t="s">
        <v>91</v>
      </c>
      <c r="E44" s="272">
        <v>78</v>
      </c>
    </row>
    <row r="45" spans="1:5">
      <c r="A45" s="308">
        <v>48896</v>
      </c>
      <c r="B45" s="310" t="s">
        <v>95</v>
      </c>
      <c r="C45" s="310" t="s">
        <v>96</v>
      </c>
      <c r="D45" s="310" t="s">
        <v>97</v>
      </c>
      <c r="E45" s="272">
        <v>25.5</v>
      </c>
    </row>
    <row r="46" spans="1:5">
      <c r="A46" s="308">
        <v>122904</v>
      </c>
      <c r="B46" s="310" t="s">
        <v>95</v>
      </c>
      <c r="C46" s="310" t="s">
        <v>98</v>
      </c>
      <c r="D46" s="310" t="s">
        <v>99</v>
      </c>
      <c r="E46" s="272">
        <v>60</v>
      </c>
    </row>
    <row r="47" spans="1:5">
      <c r="A47" s="308">
        <v>122897</v>
      </c>
      <c r="B47" s="310" t="s">
        <v>95</v>
      </c>
      <c r="C47" s="310" t="s">
        <v>100</v>
      </c>
      <c r="D47" s="310" t="s">
        <v>99</v>
      </c>
      <c r="E47" s="272">
        <v>76</v>
      </c>
    </row>
    <row r="48" spans="1:5">
      <c r="A48" s="308">
        <v>37228</v>
      </c>
      <c r="B48" s="310" t="s">
        <v>101</v>
      </c>
      <c r="C48" s="310" t="s">
        <v>102</v>
      </c>
      <c r="D48" s="310" t="s">
        <v>88</v>
      </c>
      <c r="E48" s="272">
        <v>17.3</v>
      </c>
    </row>
    <row r="49" spans="1:5">
      <c r="A49" s="308">
        <v>127752</v>
      </c>
      <c r="B49" s="310" t="s">
        <v>95</v>
      </c>
      <c r="C49" s="310" t="s">
        <v>103</v>
      </c>
      <c r="D49" s="310" t="s">
        <v>104</v>
      </c>
      <c r="E49" s="272">
        <v>67</v>
      </c>
    </row>
    <row r="50" spans="1:5">
      <c r="A50" s="308">
        <v>127753</v>
      </c>
      <c r="B50" s="310" t="s">
        <v>95</v>
      </c>
      <c r="C50" s="310" t="s">
        <v>105</v>
      </c>
      <c r="D50" s="310" t="s">
        <v>104</v>
      </c>
      <c r="E50" s="272">
        <v>59</v>
      </c>
    </row>
    <row r="51" spans="1:5">
      <c r="A51" s="308">
        <v>127755</v>
      </c>
      <c r="B51" s="310" t="s">
        <v>95</v>
      </c>
      <c r="C51" s="310" t="s">
        <v>106</v>
      </c>
      <c r="D51" s="310" t="s">
        <v>104</v>
      </c>
      <c r="E51" s="272">
        <v>59</v>
      </c>
    </row>
    <row r="52" spans="1:5">
      <c r="A52" s="309">
        <v>121434</v>
      </c>
      <c r="B52" s="307" t="s">
        <v>107</v>
      </c>
      <c r="C52" s="307" t="s">
        <v>108</v>
      </c>
      <c r="D52" s="307" t="s">
        <v>109</v>
      </c>
      <c r="E52" s="272">
        <v>0.28</v>
      </c>
    </row>
    <row r="53" spans="1:5">
      <c r="A53" s="308">
        <v>22406</v>
      </c>
      <c r="B53" s="310" t="s">
        <v>110</v>
      </c>
      <c r="C53" s="310" t="s">
        <v>111</v>
      </c>
      <c r="D53" s="310" t="s">
        <v>112</v>
      </c>
      <c r="E53" s="272">
        <v>31</v>
      </c>
    </row>
    <row r="54" spans="1:5">
      <c r="A54" s="308">
        <v>21833</v>
      </c>
      <c r="B54" s="310" t="s">
        <v>110</v>
      </c>
      <c r="C54" s="310" t="s">
        <v>113</v>
      </c>
      <c r="D54" s="310" t="s">
        <v>112</v>
      </c>
      <c r="E54" s="272">
        <v>25</v>
      </c>
    </row>
    <row r="55" spans="1:5">
      <c r="A55" s="308">
        <v>22397</v>
      </c>
      <c r="B55" s="310" t="s">
        <v>110</v>
      </c>
      <c r="C55" s="310" t="s">
        <v>114</v>
      </c>
      <c r="D55" s="310" t="s">
        <v>112</v>
      </c>
      <c r="E55" s="272">
        <v>72</v>
      </c>
    </row>
    <row r="56" spans="1:5">
      <c r="A56" s="308">
        <v>48937</v>
      </c>
      <c r="B56" s="310" t="s">
        <v>110</v>
      </c>
      <c r="C56" s="310" t="s">
        <v>115</v>
      </c>
      <c r="D56" s="310" t="s">
        <v>112</v>
      </c>
      <c r="E56" s="272">
        <v>57</v>
      </c>
    </row>
    <row r="57" spans="1:5">
      <c r="A57" s="308">
        <v>22398</v>
      </c>
      <c r="B57" s="310" t="s">
        <v>110</v>
      </c>
      <c r="C57" s="310" t="s">
        <v>116</v>
      </c>
      <c r="D57" s="310" t="s">
        <v>112</v>
      </c>
      <c r="E57" s="272">
        <v>138</v>
      </c>
    </row>
    <row r="58" spans="1:5">
      <c r="A58" s="308">
        <v>48938</v>
      </c>
      <c r="B58" s="310" t="s">
        <v>110</v>
      </c>
      <c r="C58" s="310" t="s">
        <v>117</v>
      </c>
      <c r="D58" s="310" t="s">
        <v>112</v>
      </c>
      <c r="E58" s="272">
        <v>110</v>
      </c>
    </row>
    <row r="59" spans="1:5">
      <c r="A59" s="308">
        <v>69771</v>
      </c>
      <c r="B59" s="310" t="s">
        <v>110</v>
      </c>
      <c r="C59" s="310" t="s">
        <v>118</v>
      </c>
      <c r="D59" s="310" t="s">
        <v>112</v>
      </c>
      <c r="E59" s="272">
        <v>49</v>
      </c>
    </row>
    <row r="60" spans="1:5">
      <c r="A60" s="308">
        <v>109548</v>
      </c>
      <c r="B60" s="310" t="s">
        <v>110</v>
      </c>
      <c r="C60" s="310" t="s">
        <v>119</v>
      </c>
      <c r="D60" s="310" t="s">
        <v>112</v>
      </c>
      <c r="E60" s="272">
        <v>88</v>
      </c>
    </row>
    <row r="61" spans="1:5">
      <c r="A61" s="308">
        <v>132246</v>
      </c>
      <c r="B61" s="310" t="s">
        <v>110</v>
      </c>
      <c r="C61" s="310" t="s">
        <v>120</v>
      </c>
      <c r="D61" s="310" t="s">
        <v>121</v>
      </c>
      <c r="E61" s="272">
        <v>65</v>
      </c>
    </row>
    <row r="62" spans="1:5">
      <c r="A62" s="308">
        <v>132252</v>
      </c>
      <c r="B62" s="310" t="s">
        <v>110</v>
      </c>
      <c r="C62" s="310" t="s">
        <v>122</v>
      </c>
      <c r="D62" s="310" t="s">
        <v>121</v>
      </c>
      <c r="E62" s="272">
        <v>76</v>
      </c>
    </row>
    <row r="63" spans="1:5">
      <c r="A63" s="308">
        <v>93860</v>
      </c>
      <c r="B63" s="310" t="s">
        <v>110</v>
      </c>
      <c r="C63" s="310" t="s">
        <v>123</v>
      </c>
      <c r="D63" s="310" t="s">
        <v>121</v>
      </c>
      <c r="E63" s="272">
        <v>32</v>
      </c>
    </row>
    <row r="64" spans="1:5">
      <c r="A64" s="308">
        <v>86513</v>
      </c>
      <c r="B64" s="310" t="s">
        <v>110</v>
      </c>
      <c r="C64" s="310" t="s">
        <v>124</v>
      </c>
      <c r="D64" s="310" t="s">
        <v>121</v>
      </c>
      <c r="E64" s="272">
        <v>41</v>
      </c>
    </row>
    <row r="65" spans="1:5">
      <c r="A65" s="308">
        <v>48729</v>
      </c>
      <c r="B65" s="310" t="s">
        <v>110</v>
      </c>
      <c r="C65" s="310" t="s">
        <v>125</v>
      </c>
      <c r="D65" s="310" t="s">
        <v>121</v>
      </c>
      <c r="E65" s="272">
        <v>46</v>
      </c>
    </row>
    <row r="66" spans="1:5">
      <c r="A66" s="308">
        <v>86521</v>
      </c>
      <c r="B66" s="310" t="s">
        <v>110</v>
      </c>
      <c r="C66" s="310" t="s">
        <v>126</v>
      </c>
      <c r="D66" s="310" t="s">
        <v>121</v>
      </c>
      <c r="E66" s="272">
        <v>73</v>
      </c>
    </row>
    <row r="67" spans="1:5">
      <c r="A67" s="309">
        <v>124624</v>
      </c>
      <c r="B67" s="307" t="s">
        <v>127</v>
      </c>
      <c r="C67" s="307" t="s">
        <v>128</v>
      </c>
      <c r="D67" s="307" t="s">
        <v>129</v>
      </c>
      <c r="E67" s="272">
        <v>35</v>
      </c>
    </row>
    <row r="68" spans="1:5">
      <c r="A68" s="309">
        <v>124613</v>
      </c>
      <c r="B68" s="307" t="s">
        <v>130</v>
      </c>
      <c r="C68" s="307" t="s">
        <v>131</v>
      </c>
      <c r="D68" s="307" t="s">
        <v>129</v>
      </c>
      <c r="E68" s="272">
        <v>118</v>
      </c>
    </row>
    <row r="69" spans="1:5">
      <c r="A69" s="309">
        <v>131808</v>
      </c>
      <c r="B69" s="307" t="s">
        <v>132</v>
      </c>
      <c r="C69" s="307" t="s">
        <v>133</v>
      </c>
      <c r="D69" s="307" t="s">
        <v>129</v>
      </c>
      <c r="E69" s="272">
        <v>150</v>
      </c>
    </row>
    <row r="70" spans="1:5">
      <c r="A70" s="309">
        <v>124631</v>
      </c>
      <c r="B70" s="307" t="s">
        <v>134</v>
      </c>
      <c r="C70" s="307" t="s">
        <v>131</v>
      </c>
      <c r="D70" s="307" t="s">
        <v>129</v>
      </c>
      <c r="E70" s="272">
        <v>188</v>
      </c>
    </row>
    <row r="71" spans="1:5">
      <c r="A71" s="309">
        <v>131809</v>
      </c>
      <c r="B71" s="307" t="s">
        <v>135</v>
      </c>
      <c r="C71" s="307" t="s">
        <v>133</v>
      </c>
      <c r="D71" s="307" t="s">
        <v>129</v>
      </c>
      <c r="E71" s="272">
        <v>118</v>
      </c>
    </row>
    <row r="72" spans="1:5">
      <c r="A72" s="309">
        <v>124627</v>
      </c>
      <c r="B72" s="307" t="s">
        <v>136</v>
      </c>
      <c r="C72" s="307" t="s">
        <v>128</v>
      </c>
      <c r="D72" s="307" t="s">
        <v>129</v>
      </c>
      <c r="E72" s="272">
        <v>240</v>
      </c>
    </row>
    <row r="73" spans="1:5">
      <c r="A73" s="309">
        <v>124619</v>
      </c>
      <c r="B73" s="307" t="s">
        <v>137</v>
      </c>
      <c r="C73" s="307" t="s">
        <v>131</v>
      </c>
      <c r="D73" s="307" t="s">
        <v>129</v>
      </c>
      <c r="E73" s="272">
        <v>240</v>
      </c>
    </row>
    <row r="74" spans="1:5">
      <c r="A74" s="309">
        <v>124626</v>
      </c>
      <c r="B74" s="307" t="s">
        <v>138</v>
      </c>
      <c r="C74" s="307" t="s">
        <v>131</v>
      </c>
      <c r="D74" s="307" t="s">
        <v>139</v>
      </c>
      <c r="E74" s="272">
        <v>60</v>
      </c>
    </row>
    <row r="75" spans="1:5">
      <c r="A75" s="309">
        <v>131812</v>
      </c>
      <c r="B75" s="307" t="s">
        <v>140</v>
      </c>
      <c r="C75" s="307" t="s">
        <v>128</v>
      </c>
      <c r="D75" s="307" t="s">
        <v>141</v>
      </c>
      <c r="E75" s="272">
        <v>88</v>
      </c>
    </row>
    <row r="76" spans="1:5">
      <c r="A76" s="309">
        <v>131807</v>
      </c>
      <c r="B76" s="307" t="s">
        <v>142</v>
      </c>
      <c r="C76" s="307" t="s">
        <v>133</v>
      </c>
      <c r="D76" s="307" t="s">
        <v>129</v>
      </c>
      <c r="E76" s="272">
        <v>98</v>
      </c>
    </row>
    <row r="77" spans="1:5">
      <c r="A77" s="309">
        <v>131811</v>
      </c>
      <c r="B77" s="307" t="s">
        <v>143</v>
      </c>
      <c r="C77" s="307" t="s">
        <v>133</v>
      </c>
      <c r="D77" s="307" t="s">
        <v>129</v>
      </c>
      <c r="E77" s="272">
        <v>120</v>
      </c>
    </row>
    <row r="78" spans="1:5">
      <c r="A78" s="309">
        <v>131810</v>
      </c>
      <c r="B78" s="307" t="s">
        <v>144</v>
      </c>
      <c r="C78" s="307" t="s">
        <v>128</v>
      </c>
      <c r="D78" s="307" t="s">
        <v>129</v>
      </c>
      <c r="E78" s="272">
        <v>160</v>
      </c>
    </row>
    <row r="79" spans="1:5">
      <c r="A79" s="309">
        <v>124621</v>
      </c>
      <c r="B79" s="307" t="s">
        <v>145</v>
      </c>
      <c r="C79" s="307" t="s">
        <v>146</v>
      </c>
      <c r="D79" s="307" t="s">
        <v>129</v>
      </c>
      <c r="E79" s="272">
        <v>90</v>
      </c>
    </row>
    <row r="80" spans="1:5">
      <c r="A80" s="309">
        <v>124622</v>
      </c>
      <c r="B80" s="307" t="s">
        <v>147</v>
      </c>
      <c r="C80" s="307" t="s">
        <v>131</v>
      </c>
      <c r="D80" s="307" t="s">
        <v>129</v>
      </c>
      <c r="E80" s="272">
        <v>80</v>
      </c>
    </row>
    <row r="81" spans="1:5">
      <c r="A81" s="309">
        <v>124623</v>
      </c>
      <c r="B81" s="307" t="s">
        <v>148</v>
      </c>
      <c r="C81" s="307" t="s">
        <v>146</v>
      </c>
      <c r="D81" s="307" t="s">
        <v>129</v>
      </c>
      <c r="E81" s="272">
        <v>70</v>
      </c>
    </row>
    <row r="82" spans="1:5">
      <c r="A82" s="309">
        <v>124630</v>
      </c>
      <c r="B82" s="307" t="s">
        <v>149</v>
      </c>
      <c r="C82" s="307" t="s">
        <v>131</v>
      </c>
      <c r="D82" s="307" t="s">
        <v>129</v>
      </c>
      <c r="E82" s="272">
        <v>85</v>
      </c>
    </row>
    <row r="83" spans="1:5">
      <c r="A83" s="309">
        <v>124625</v>
      </c>
      <c r="B83" s="307" t="s">
        <v>150</v>
      </c>
      <c r="C83" s="307" t="s">
        <v>131</v>
      </c>
      <c r="D83" s="307" t="s">
        <v>129</v>
      </c>
      <c r="E83" s="272">
        <v>90</v>
      </c>
    </row>
    <row r="84" spans="1:5">
      <c r="A84" s="309">
        <v>134529</v>
      </c>
      <c r="B84" s="307" t="s">
        <v>127</v>
      </c>
      <c r="C84" s="307" t="s">
        <v>151</v>
      </c>
      <c r="D84" s="307" t="s">
        <v>141</v>
      </c>
      <c r="E84" s="272">
        <v>80</v>
      </c>
    </row>
    <row r="85" spans="1:5">
      <c r="A85" s="309">
        <v>124632</v>
      </c>
      <c r="B85" s="307" t="s">
        <v>152</v>
      </c>
      <c r="C85" s="307" t="s">
        <v>131</v>
      </c>
      <c r="D85" s="307" t="s">
        <v>129</v>
      </c>
      <c r="E85" s="272">
        <v>150</v>
      </c>
    </row>
    <row r="86" spans="1:5">
      <c r="A86" s="309">
        <v>131813</v>
      </c>
      <c r="B86" s="307" t="s">
        <v>153</v>
      </c>
      <c r="C86" s="307" t="s">
        <v>133</v>
      </c>
      <c r="D86" s="307" t="s">
        <v>141</v>
      </c>
      <c r="E86" s="272">
        <v>98</v>
      </c>
    </row>
    <row r="87" spans="1:5">
      <c r="A87" s="309">
        <v>131806</v>
      </c>
      <c r="B87" s="307" t="s">
        <v>154</v>
      </c>
      <c r="C87" s="307" t="s">
        <v>128</v>
      </c>
      <c r="D87" s="307" t="s">
        <v>129</v>
      </c>
      <c r="E87" s="272">
        <v>120</v>
      </c>
    </row>
    <row r="88" spans="1:5">
      <c r="A88" s="309">
        <v>124620</v>
      </c>
      <c r="B88" s="307" t="s">
        <v>155</v>
      </c>
      <c r="C88" s="307" t="s">
        <v>146</v>
      </c>
      <c r="D88" s="307" t="s">
        <v>139</v>
      </c>
      <c r="E88" s="272">
        <v>68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abSelected="1" topLeftCell="A11" workbookViewId="0">
      <selection activeCell="H18" sqref="H18:H20"/>
    </sheetView>
  </sheetViews>
  <sheetFormatPr defaultColWidth="9" defaultRowHeight="13.5"/>
  <cols>
    <col min="1" max="1" width="4.5" style="5" customWidth="1"/>
    <col min="2" max="2" width="6.875" style="6" hidden="1" customWidth="1"/>
    <col min="3" max="3" width="11.625" style="6" customWidth="1"/>
    <col min="4" max="4" width="12" style="6" hidden="1" customWidth="1"/>
    <col min="5" max="5" width="10.625" style="6" customWidth="1"/>
    <col min="6" max="6" width="7.25" style="6" customWidth="1"/>
    <col min="7" max="7" width="6.125" style="5" customWidth="1"/>
    <col min="8" max="8" width="9" style="5"/>
    <col min="9" max="9" width="10.125" style="5" customWidth="1"/>
    <col min="10" max="10" width="6.625" style="5" customWidth="1"/>
    <col min="11" max="11" width="9" style="5"/>
    <col min="12" max="12" width="21.25" style="6" customWidth="1"/>
    <col min="13" max="13" width="8.5" style="252" hidden="1" customWidth="1"/>
    <col min="14" max="14" width="28.125" style="253" customWidth="1"/>
    <col min="15" max="15" width="13.875" style="254" customWidth="1"/>
  </cols>
  <sheetData>
    <row r="1" spans="1:15">
      <c r="A1" s="255" t="s">
        <v>156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80"/>
      <c r="M1" s="281"/>
      <c r="N1" s="282"/>
      <c r="O1" s="283"/>
    </row>
    <row r="2" ht="24" spans="1:15">
      <c r="A2" s="256" t="s">
        <v>157</v>
      </c>
      <c r="B2" s="257" t="s">
        <v>0</v>
      </c>
      <c r="C2" s="257" t="s">
        <v>1</v>
      </c>
      <c r="D2" s="257" t="s">
        <v>2</v>
      </c>
      <c r="E2" s="257" t="s">
        <v>3</v>
      </c>
      <c r="F2" s="256" t="s">
        <v>4</v>
      </c>
      <c r="G2" s="256" t="s">
        <v>158</v>
      </c>
      <c r="H2" s="256" t="s">
        <v>159</v>
      </c>
      <c r="I2" s="256" t="s">
        <v>160</v>
      </c>
      <c r="J2" s="256" t="s">
        <v>161</v>
      </c>
      <c r="K2" s="256" t="s">
        <v>159</v>
      </c>
      <c r="L2" s="257" t="s">
        <v>162</v>
      </c>
      <c r="M2" s="256" t="s">
        <v>163</v>
      </c>
      <c r="N2" s="257" t="s">
        <v>164</v>
      </c>
      <c r="O2" s="284"/>
    </row>
    <row r="3" ht="36" spans="1:15">
      <c r="A3" s="258">
        <v>1</v>
      </c>
      <c r="B3" s="259">
        <v>115733</v>
      </c>
      <c r="C3" s="259" t="s">
        <v>165</v>
      </c>
      <c r="D3" s="259" t="s">
        <v>6</v>
      </c>
      <c r="E3" s="259" t="s">
        <v>7</v>
      </c>
      <c r="F3" s="260">
        <v>799</v>
      </c>
      <c r="G3" s="258">
        <v>1000</v>
      </c>
      <c r="H3" s="261" t="s">
        <v>166</v>
      </c>
      <c r="I3" s="261" t="s">
        <v>167</v>
      </c>
      <c r="J3" s="258">
        <v>1500</v>
      </c>
      <c r="K3" s="285" t="s">
        <v>168</v>
      </c>
      <c r="L3" s="286" t="s">
        <v>169</v>
      </c>
      <c r="M3" s="287" t="s">
        <v>170</v>
      </c>
      <c r="N3" s="286" t="s">
        <v>171</v>
      </c>
      <c r="O3" s="288" t="s">
        <v>172</v>
      </c>
    </row>
    <row r="4" ht="60" spans="1:15">
      <c r="A4" s="145">
        <v>2</v>
      </c>
      <c r="B4" s="262">
        <v>21580</v>
      </c>
      <c r="C4" s="263" t="s">
        <v>173</v>
      </c>
      <c r="D4" s="263" t="s">
        <v>9</v>
      </c>
      <c r="E4" s="264" t="s">
        <v>10</v>
      </c>
      <c r="F4" s="265">
        <v>80</v>
      </c>
      <c r="G4" s="145">
        <v>2000</v>
      </c>
      <c r="H4" s="266" t="s">
        <v>174</v>
      </c>
      <c r="I4" s="266" t="s">
        <v>175</v>
      </c>
      <c r="J4" s="145">
        <v>2600</v>
      </c>
      <c r="K4" s="289" t="s">
        <v>176</v>
      </c>
      <c r="L4" s="290" t="s">
        <v>177</v>
      </c>
      <c r="M4" s="291"/>
      <c r="N4" s="290" t="s">
        <v>178</v>
      </c>
      <c r="O4" s="284" t="s">
        <v>172</v>
      </c>
    </row>
    <row r="5" ht="36" spans="1:15">
      <c r="A5" s="145">
        <v>3</v>
      </c>
      <c r="B5" s="264">
        <v>28207</v>
      </c>
      <c r="C5" s="267" t="s">
        <v>11</v>
      </c>
      <c r="D5" s="267" t="s">
        <v>12</v>
      </c>
      <c r="E5" s="264" t="s">
        <v>13</v>
      </c>
      <c r="F5" s="265">
        <v>16.8</v>
      </c>
      <c r="G5" s="145">
        <v>3600</v>
      </c>
      <c r="H5" s="145" t="s">
        <v>179</v>
      </c>
      <c r="I5" s="292" t="s">
        <v>180</v>
      </c>
      <c r="J5" s="293">
        <v>4844.53610653898</v>
      </c>
      <c r="K5" s="210" t="s">
        <v>181</v>
      </c>
      <c r="L5" s="290" t="s">
        <v>182</v>
      </c>
      <c r="M5" s="291" t="s">
        <v>183</v>
      </c>
      <c r="N5" s="290" t="s">
        <v>184</v>
      </c>
      <c r="O5" s="284" t="s">
        <v>172</v>
      </c>
    </row>
    <row r="6" ht="36" spans="1:15">
      <c r="A6" s="145">
        <v>4</v>
      </c>
      <c r="B6" s="264">
        <v>126012</v>
      </c>
      <c r="C6" s="267" t="s">
        <v>14</v>
      </c>
      <c r="D6" s="267" t="s">
        <v>15</v>
      </c>
      <c r="E6" s="264" t="s">
        <v>16</v>
      </c>
      <c r="F6" s="265">
        <v>33.8</v>
      </c>
      <c r="G6" s="145">
        <v>1200</v>
      </c>
      <c r="H6" s="145" t="s">
        <v>181</v>
      </c>
      <c r="I6" s="292" t="s">
        <v>185</v>
      </c>
      <c r="J6" s="176">
        <v>1880</v>
      </c>
      <c r="K6" s="210" t="s">
        <v>186</v>
      </c>
      <c r="L6" s="290" t="s">
        <v>182</v>
      </c>
      <c r="M6" s="291"/>
      <c r="N6" s="290"/>
      <c r="O6" s="284" t="s">
        <v>172</v>
      </c>
    </row>
    <row r="7" ht="36" spans="1:15">
      <c r="A7" s="145">
        <v>5</v>
      </c>
      <c r="B7" s="268">
        <v>126425</v>
      </c>
      <c r="C7" s="268" t="s">
        <v>19</v>
      </c>
      <c r="D7" s="268"/>
      <c r="E7" s="267" t="s">
        <v>13</v>
      </c>
      <c r="F7" s="265">
        <v>25.6</v>
      </c>
      <c r="G7" s="145">
        <v>620</v>
      </c>
      <c r="H7" s="145" t="s">
        <v>185</v>
      </c>
      <c r="I7" s="145" t="s">
        <v>185</v>
      </c>
      <c r="J7" s="294">
        <v>1012.56920544666</v>
      </c>
      <c r="K7" s="210" t="s">
        <v>187</v>
      </c>
      <c r="L7" s="290" t="s">
        <v>188</v>
      </c>
      <c r="M7" s="291"/>
      <c r="N7" s="290"/>
      <c r="O7" s="284" t="s">
        <v>172</v>
      </c>
    </row>
    <row r="8" ht="24" spans="1:15">
      <c r="A8" s="145">
        <v>6</v>
      </c>
      <c r="B8" s="268">
        <v>106229</v>
      </c>
      <c r="C8" s="268" t="s">
        <v>20</v>
      </c>
      <c r="D8" s="268"/>
      <c r="E8" s="267" t="s">
        <v>13</v>
      </c>
      <c r="F8" s="265">
        <v>19.2</v>
      </c>
      <c r="G8" s="145">
        <v>450</v>
      </c>
      <c r="H8" s="145" t="s">
        <v>179</v>
      </c>
      <c r="I8" s="145" t="s">
        <v>179</v>
      </c>
      <c r="J8" s="176">
        <v>800</v>
      </c>
      <c r="K8" s="210" t="s">
        <v>181</v>
      </c>
      <c r="L8" s="290" t="s">
        <v>189</v>
      </c>
      <c r="M8" s="291"/>
      <c r="N8" s="290"/>
      <c r="O8" s="284" t="s">
        <v>190</v>
      </c>
    </row>
    <row r="9" spans="1:15">
      <c r="A9" s="145">
        <v>7</v>
      </c>
      <c r="B9" s="269">
        <v>133461</v>
      </c>
      <c r="C9" s="30" t="s">
        <v>17</v>
      </c>
      <c r="D9" s="270" t="s">
        <v>191</v>
      </c>
      <c r="E9" s="271" t="s">
        <v>13</v>
      </c>
      <c r="F9" s="265">
        <v>12.8</v>
      </c>
      <c r="G9" s="145">
        <v>1200</v>
      </c>
      <c r="H9" s="145" t="s">
        <v>180</v>
      </c>
      <c r="I9" s="145" t="s">
        <v>180</v>
      </c>
      <c r="J9" s="176">
        <v>1800</v>
      </c>
      <c r="K9" s="210" t="s">
        <v>185</v>
      </c>
      <c r="L9" s="290" t="s">
        <v>192</v>
      </c>
      <c r="M9" s="291"/>
      <c r="N9" s="290"/>
      <c r="O9" s="284" t="s">
        <v>193</v>
      </c>
    </row>
    <row r="10" ht="36" spans="1:15">
      <c r="A10" s="145">
        <v>8</v>
      </c>
      <c r="B10" s="269">
        <v>39103</v>
      </c>
      <c r="C10" s="30" t="s">
        <v>194</v>
      </c>
      <c r="D10" s="269" t="s">
        <v>195</v>
      </c>
      <c r="E10" s="30" t="s">
        <v>196</v>
      </c>
      <c r="F10" s="265">
        <v>58</v>
      </c>
      <c r="G10" s="145">
        <v>5600</v>
      </c>
      <c r="H10" s="145" t="s">
        <v>197</v>
      </c>
      <c r="I10" s="145" t="s">
        <v>197</v>
      </c>
      <c r="J10" s="145">
        <v>6700</v>
      </c>
      <c r="K10" s="210" t="s">
        <v>187</v>
      </c>
      <c r="L10" s="290" t="s">
        <v>198</v>
      </c>
      <c r="M10" s="291" t="s">
        <v>199</v>
      </c>
      <c r="N10" s="290" t="s">
        <v>200</v>
      </c>
      <c r="O10" s="284" t="s">
        <v>190</v>
      </c>
    </row>
    <row r="11" ht="24" spans="1:15">
      <c r="A11" s="145"/>
      <c r="B11" s="269">
        <v>66828</v>
      </c>
      <c r="C11" s="30" t="s">
        <v>24</v>
      </c>
      <c r="D11" s="269"/>
      <c r="E11" s="30" t="s">
        <v>25</v>
      </c>
      <c r="F11" s="265">
        <v>49</v>
      </c>
      <c r="G11" s="145"/>
      <c r="H11" s="145" t="s">
        <v>201</v>
      </c>
      <c r="I11" s="145" t="s">
        <v>202</v>
      </c>
      <c r="J11" s="145"/>
      <c r="K11" s="210" t="s">
        <v>203</v>
      </c>
      <c r="L11" s="290" t="s">
        <v>204</v>
      </c>
      <c r="M11" s="291"/>
      <c r="N11" s="290" t="s">
        <v>205</v>
      </c>
      <c r="O11" s="284" t="s">
        <v>193</v>
      </c>
    </row>
    <row r="12" ht="72" spans="1:15">
      <c r="A12" s="145">
        <v>9</v>
      </c>
      <c r="B12" s="269">
        <v>137243</v>
      </c>
      <c r="C12" s="30" t="s">
        <v>206</v>
      </c>
      <c r="D12" s="269" t="s">
        <v>40</v>
      </c>
      <c r="E12" s="30" t="s">
        <v>41</v>
      </c>
      <c r="F12" s="265">
        <v>168</v>
      </c>
      <c r="G12" s="145">
        <v>300</v>
      </c>
      <c r="H12" s="266" t="s">
        <v>207</v>
      </c>
      <c r="I12" s="145" t="s">
        <v>186</v>
      </c>
      <c r="J12" s="145">
        <v>490</v>
      </c>
      <c r="K12" s="295" t="s">
        <v>208</v>
      </c>
      <c r="L12" s="290"/>
      <c r="M12" s="291" t="s">
        <v>209</v>
      </c>
      <c r="N12" s="290" t="s">
        <v>210</v>
      </c>
      <c r="O12" s="284"/>
    </row>
    <row r="13" spans="1:15">
      <c r="A13" s="145">
        <v>10</v>
      </c>
      <c r="B13" s="269">
        <v>104642</v>
      </c>
      <c r="C13" s="30" t="s">
        <v>26</v>
      </c>
      <c r="D13" s="269" t="s">
        <v>211</v>
      </c>
      <c r="E13" s="30" t="s">
        <v>28</v>
      </c>
      <c r="F13" s="265">
        <v>32</v>
      </c>
      <c r="G13" s="272" t="s">
        <v>212</v>
      </c>
      <c r="H13" s="272" t="s">
        <v>186</v>
      </c>
      <c r="I13" s="296" t="s">
        <v>213</v>
      </c>
      <c r="J13" s="272" t="s">
        <v>214</v>
      </c>
      <c r="K13" s="291" t="s">
        <v>215</v>
      </c>
      <c r="L13" s="290"/>
      <c r="M13" s="291" t="s">
        <v>170</v>
      </c>
      <c r="N13" s="290" t="s">
        <v>216</v>
      </c>
      <c r="O13" s="284"/>
    </row>
    <row r="14" spans="1:15">
      <c r="A14" s="145"/>
      <c r="B14" s="269">
        <v>45137</v>
      </c>
      <c r="C14" s="30" t="s">
        <v>29</v>
      </c>
      <c r="D14" s="270" t="s">
        <v>217</v>
      </c>
      <c r="E14" s="271" t="s">
        <v>28</v>
      </c>
      <c r="F14" s="265">
        <v>36.3</v>
      </c>
      <c r="G14" s="272"/>
      <c r="H14" s="272" t="s">
        <v>186</v>
      </c>
      <c r="I14" s="296"/>
      <c r="J14" s="272"/>
      <c r="K14" s="291" t="s">
        <v>215</v>
      </c>
      <c r="L14" s="290"/>
      <c r="M14" s="291"/>
      <c r="N14" s="290"/>
      <c r="O14" s="284"/>
    </row>
    <row r="15" spans="1:15">
      <c r="A15" s="145"/>
      <c r="B15" s="269">
        <v>66292</v>
      </c>
      <c r="C15" s="30" t="s">
        <v>31</v>
      </c>
      <c r="D15" s="269" t="s">
        <v>32</v>
      </c>
      <c r="E15" s="30" t="s">
        <v>33</v>
      </c>
      <c r="F15" s="265">
        <v>29</v>
      </c>
      <c r="G15" s="272"/>
      <c r="H15" s="272" t="s">
        <v>218</v>
      </c>
      <c r="I15" s="296"/>
      <c r="J15" s="272"/>
      <c r="K15" s="291" t="s">
        <v>219</v>
      </c>
      <c r="L15" s="290"/>
      <c r="M15" s="291"/>
      <c r="N15" s="290"/>
      <c r="O15" s="284"/>
    </row>
    <row r="16" spans="1:15">
      <c r="A16" s="145"/>
      <c r="B16" s="269">
        <v>14438</v>
      </c>
      <c r="C16" s="30" t="s">
        <v>34</v>
      </c>
      <c r="D16" s="269" t="s">
        <v>220</v>
      </c>
      <c r="E16" s="30" t="s">
        <v>28</v>
      </c>
      <c r="F16" s="265">
        <v>36</v>
      </c>
      <c r="G16" s="272"/>
      <c r="H16" s="272" t="s">
        <v>187</v>
      </c>
      <c r="I16" s="296"/>
      <c r="J16" s="272"/>
      <c r="K16" s="291" t="s">
        <v>186</v>
      </c>
      <c r="L16" s="290"/>
      <c r="M16" s="291"/>
      <c r="N16" s="290"/>
      <c r="O16" s="284"/>
    </row>
    <row r="17" spans="1:15">
      <c r="A17" s="145"/>
      <c r="B17" s="269">
        <v>96799</v>
      </c>
      <c r="C17" s="30" t="s">
        <v>36</v>
      </c>
      <c r="D17" s="269" t="s">
        <v>221</v>
      </c>
      <c r="E17" s="30" t="s">
        <v>28</v>
      </c>
      <c r="F17" s="265">
        <v>19.5</v>
      </c>
      <c r="G17" s="272"/>
      <c r="H17" s="272" t="s">
        <v>197</v>
      </c>
      <c r="I17" s="296"/>
      <c r="J17" s="272"/>
      <c r="K17" s="291" t="s">
        <v>187</v>
      </c>
      <c r="L17" s="290"/>
      <c r="M17" s="291"/>
      <c r="N17" s="290"/>
      <c r="O17" s="284"/>
    </row>
    <row r="18" ht="18" customHeight="1" spans="1:15">
      <c r="A18" s="145">
        <v>11</v>
      </c>
      <c r="B18" s="269">
        <v>138325</v>
      </c>
      <c r="C18" s="30" t="s">
        <v>222</v>
      </c>
      <c r="D18" s="270" t="s">
        <v>223</v>
      </c>
      <c r="E18" s="271" t="s">
        <v>44</v>
      </c>
      <c r="F18" s="265" t="s">
        <v>224</v>
      </c>
      <c r="G18" s="145">
        <v>1000</v>
      </c>
      <c r="H18" s="273">
        <v>0.1</v>
      </c>
      <c r="I18" s="44" t="s">
        <v>215</v>
      </c>
      <c r="J18" s="145">
        <v>1500</v>
      </c>
      <c r="K18" s="297">
        <v>0.13</v>
      </c>
      <c r="L18" s="290" t="s">
        <v>225</v>
      </c>
      <c r="M18" s="291" t="s">
        <v>199</v>
      </c>
      <c r="N18" s="290" t="s">
        <v>226</v>
      </c>
      <c r="O18" s="290" t="s">
        <v>193</v>
      </c>
    </row>
    <row r="19" ht="15" customHeight="1" spans="1:15">
      <c r="A19" s="145"/>
      <c r="B19" s="269">
        <v>138584</v>
      </c>
      <c r="C19" s="30" t="s">
        <v>45</v>
      </c>
      <c r="D19" s="270" t="s">
        <v>227</v>
      </c>
      <c r="E19" s="271" t="s">
        <v>44</v>
      </c>
      <c r="F19" s="265" t="s">
        <v>224</v>
      </c>
      <c r="G19" s="145"/>
      <c r="H19" s="44"/>
      <c r="I19" s="44"/>
      <c r="J19" s="145"/>
      <c r="K19" s="298"/>
      <c r="L19" s="290"/>
      <c r="M19" s="291"/>
      <c r="N19" s="290"/>
      <c r="O19" s="290"/>
    </row>
    <row r="20" ht="25" customHeight="1" spans="1:15">
      <c r="A20" s="145"/>
      <c r="B20" s="269">
        <v>128962</v>
      </c>
      <c r="C20" s="30" t="s">
        <v>45</v>
      </c>
      <c r="D20" s="270" t="s">
        <v>228</v>
      </c>
      <c r="E20" s="271" t="s">
        <v>44</v>
      </c>
      <c r="F20" s="265">
        <v>138</v>
      </c>
      <c r="G20" s="145"/>
      <c r="H20" s="44"/>
      <c r="I20" s="44"/>
      <c r="J20" s="145"/>
      <c r="K20" s="298"/>
      <c r="L20" s="290"/>
      <c r="M20" s="291"/>
      <c r="N20" s="290"/>
      <c r="O20" s="290"/>
    </row>
    <row r="21" ht="84" spans="1:15">
      <c r="A21" s="145">
        <v>12</v>
      </c>
      <c r="B21" s="269"/>
      <c r="C21" s="30" t="s">
        <v>52</v>
      </c>
      <c r="D21" s="269"/>
      <c r="E21" s="268"/>
      <c r="F21" s="265"/>
      <c r="G21" s="145" t="s">
        <v>229</v>
      </c>
      <c r="H21" s="274">
        <v>0.15</v>
      </c>
      <c r="I21" s="296" t="s">
        <v>213</v>
      </c>
      <c r="J21" s="145" t="s">
        <v>230</v>
      </c>
      <c r="K21" s="299">
        <v>0.25</v>
      </c>
      <c r="L21" s="290" t="s">
        <v>231</v>
      </c>
      <c r="M21" s="291" t="s">
        <v>232</v>
      </c>
      <c r="N21" s="290" t="s">
        <v>233</v>
      </c>
      <c r="O21" s="284" t="s">
        <v>193</v>
      </c>
    </row>
    <row r="22" spans="1:15">
      <c r="A22" s="145">
        <v>13</v>
      </c>
      <c r="B22" s="268"/>
      <c r="C22" s="268" t="s">
        <v>141</v>
      </c>
      <c r="D22" s="268"/>
      <c r="E22" s="268"/>
      <c r="F22" s="265"/>
      <c r="G22" s="145">
        <v>2400</v>
      </c>
      <c r="H22" s="274">
        <v>0.05</v>
      </c>
      <c r="I22" s="296" t="s">
        <v>234</v>
      </c>
      <c r="J22" s="145">
        <v>3000</v>
      </c>
      <c r="K22" s="299">
        <v>0.08</v>
      </c>
      <c r="L22" s="290" t="s">
        <v>231</v>
      </c>
      <c r="M22" s="291" t="s">
        <v>235</v>
      </c>
      <c r="N22" s="290" t="s">
        <v>236</v>
      </c>
      <c r="O22" s="284" t="s">
        <v>193</v>
      </c>
    </row>
    <row r="23" ht="36" spans="1:15">
      <c r="A23" s="145">
        <v>14</v>
      </c>
      <c r="B23" s="268"/>
      <c r="C23" s="268" t="s">
        <v>38</v>
      </c>
      <c r="D23" s="268"/>
      <c r="E23" s="268"/>
      <c r="F23" s="265"/>
      <c r="G23" s="145" t="s">
        <v>237</v>
      </c>
      <c r="H23" s="274">
        <v>0.15</v>
      </c>
      <c r="I23" s="296" t="s">
        <v>213</v>
      </c>
      <c r="J23" s="145" t="s">
        <v>238</v>
      </c>
      <c r="K23" s="299">
        <v>0.17</v>
      </c>
      <c r="L23" s="290"/>
      <c r="M23" s="291" t="s">
        <v>239</v>
      </c>
      <c r="N23" s="290" t="s">
        <v>236</v>
      </c>
      <c r="O23" s="284"/>
    </row>
    <row r="24" ht="36" spans="1:15">
      <c r="A24" s="145">
        <v>15</v>
      </c>
      <c r="B24" s="268"/>
      <c r="C24" s="268" t="s">
        <v>240</v>
      </c>
      <c r="D24" s="268"/>
      <c r="E24" s="268"/>
      <c r="F24" s="264"/>
      <c r="G24" s="145" t="s">
        <v>214</v>
      </c>
      <c r="H24" s="274">
        <v>0.05</v>
      </c>
      <c r="I24" s="296" t="s">
        <v>213</v>
      </c>
      <c r="J24" s="145" t="s">
        <v>241</v>
      </c>
      <c r="K24" s="299">
        <v>0.08</v>
      </c>
      <c r="L24" s="290" t="s">
        <v>242</v>
      </c>
      <c r="M24" s="291" t="s">
        <v>183</v>
      </c>
      <c r="N24" s="290" t="s">
        <v>236</v>
      </c>
      <c r="O24" s="284" t="s">
        <v>243</v>
      </c>
    </row>
    <row r="25" spans="1:15">
      <c r="A25" s="258">
        <v>16</v>
      </c>
      <c r="B25" s="275"/>
      <c r="C25" s="275" t="s">
        <v>244</v>
      </c>
      <c r="D25" s="276"/>
      <c r="E25" s="277"/>
      <c r="F25" s="277"/>
      <c r="G25" s="277"/>
      <c r="H25" s="278">
        <v>0.07</v>
      </c>
      <c r="I25" s="258"/>
      <c r="J25" s="258"/>
      <c r="K25" s="206"/>
      <c r="L25" s="268"/>
      <c r="M25" s="291" t="s">
        <v>239</v>
      </c>
      <c r="N25" s="290" t="s">
        <v>236</v>
      </c>
      <c r="O25" s="284"/>
    </row>
    <row r="26" spans="2:7">
      <c r="B26" s="279"/>
      <c r="C26" s="279"/>
      <c r="D26" s="279"/>
      <c r="E26" s="279"/>
      <c r="F26" s="279"/>
      <c r="G26" s="279"/>
    </row>
    <row r="27" spans="2:15">
      <c r="B27" s="279"/>
      <c r="C27" s="279" t="s">
        <v>245</v>
      </c>
      <c r="D27" s="279"/>
      <c r="E27" s="279"/>
      <c r="F27" s="279"/>
      <c r="G27" s="279"/>
      <c r="H27" s="5" t="s">
        <v>246</v>
      </c>
      <c r="L27" s="6" t="s">
        <v>247</v>
      </c>
      <c r="O27" s="254" t="s">
        <v>248</v>
      </c>
    </row>
    <row r="28" spans="2:7">
      <c r="B28" s="279"/>
      <c r="C28" s="279"/>
      <c r="D28" s="279"/>
      <c r="E28" s="279"/>
      <c r="F28" s="279"/>
      <c r="G28" s="279"/>
    </row>
    <row r="29" spans="2:7">
      <c r="B29" s="279"/>
      <c r="C29" s="279"/>
      <c r="D29" s="279"/>
      <c r="E29" s="279"/>
      <c r="F29" s="279"/>
      <c r="G29" s="279"/>
    </row>
    <row r="30" spans="2:7">
      <c r="B30" s="279"/>
      <c r="C30" s="279"/>
      <c r="D30" s="279"/>
      <c r="E30" s="279"/>
      <c r="F30" s="279"/>
      <c r="G30" s="279"/>
    </row>
    <row r="31" spans="2:7">
      <c r="B31" s="279"/>
      <c r="C31" s="279"/>
      <c r="D31" s="279"/>
      <c r="E31" s="279"/>
      <c r="F31" s="279"/>
      <c r="G31" s="279"/>
    </row>
    <row r="32" spans="2:7">
      <c r="B32" s="279"/>
      <c r="C32" s="279"/>
      <c r="D32" s="279"/>
      <c r="E32" s="279"/>
      <c r="F32" s="279"/>
      <c r="G32" s="279"/>
    </row>
    <row r="33" spans="2:7">
      <c r="B33" s="279"/>
      <c r="C33" s="279"/>
      <c r="D33" s="279"/>
      <c r="E33" s="279"/>
      <c r="F33" s="279"/>
      <c r="G33" s="279"/>
    </row>
    <row r="34" spans="2:7">
      <c r="B34" s="279"/>
      <c r="C34" s="279"/>
      <c r="D34" s="279"/>
      <c r="E34" s="279"/>
      <c r="F34" s="279"/>
      <c r="G34" s="279"/>
    </row>
    <row r="35" spans="2:7">
      <c r="B35" s="279"/>
      <c r="C35" s="279"/>
      <c r="D35" s="279"/>
      <c r="E35" s="279"/>
      <c r="F35" s="279"/>
      <c r="G35" s="279"/>
    </row>
    <row r="36" spans="2:7">
      <c r="B36" s="279"/>
      <c r="C36" s="279"/>
      <c r="D36" s="279"/>
      <c r="E36" s="279"/>
      <c r="F36" s="279"/>
      <c r="G36" s="279"/>
    </row>
    <row r="37" spans="2:7">
      <c r="B37" s="279"/>
      <c r="C37" s="279"/>
      <c r="D37" s="279"/>
      <c r="E37" s="279"/>
      <c r="F37" s="279"/>
      <c r="G37" s="279"/>
    </row>
    <row r="38" spans="2:7">
      <c r="B38" s="279"/>
      <c r="C38" s="279"/>
      <c r="D38" s="279"/>
      <c r="E38" s="279"/>
      <c r="F38" s="279"/>
      <c r="G38" s="279"/>
    </row>
    <row r="39" spans="2:7">
      <c r="B39" s="279"/>
      <c r="C39" s="279"/>
      <c r="D39" s="279"/>
      <c r="E39" s="279"/>
      <c r="F39" s="279"/>
      <c r="G39" s="279"/>
    </row>
    <row r="40" spans="2:7">
      <c r="B40" s="279"/>
      <c r="C40" s="279"/>
      <c r="D40" s="279"/>
      <c r="E40" s="279"/>
      <c r="F40" s="279"/>
      <c r="G40" s="279"/>
    </row>
    <row r="41" spans="2:7">
      <c r="B41" s="279"/>
      <c r="C41" s="279"/>
      <c r="D41" s="279"/>
      <c r="E41" s="279"/>
      <c r="F41" s="279"/>
      <c r="G41" s="279"/>
    </row>
    <row r="42" spans="2:7">
      <c r="B42" s="279"/>
      <c r="C42" s="279"/>
      <c r="D42" s="279"/>
      <c r="E42" s="279"/>
      <c r="F42" s="279"/>
      <c r="G42" s="279"/>
    </row>
    <row r="43" spans="2:7">
      <c r="B43" s="279"/>
      <c r="C43" s="279"/>
      <c r="D43" s="279"/>
      <c r="E43" s="279"/>
      <c r="F43" s="279"/>
      <c r="G43" s="279"/>
    </row>
    <row r="44" spans="2:7">
      <c r="B44" s="279"/>
      <c r="C44" s="279"/>
      <c r="D44" s="279"/>
      <c r="E44" s="279"/>
      <c r="F44" s="279"/>
      <c r="G44" s="279"/>
    </row>
    <row r="45" spans="2:7">
      <c r="B45" s="279"/>
      <c r="C45" s="279"/>
      <c r="D45" s="279"/>
      <c r="E45" s="279"/>
      <c r="F45" s="279"/>
      <c r="G45" s="279"/>
    </row>
    <row r="46" spans="2:7">
      <c r="B46" s="279"/>
      <c r="C46" s="279"/>
      <c r="D46" s="279"/>
      <c r="E46" s="279"/>
      <c r="F46" s="279"/>
      <c r="G46" s="279"/>
    </row>
    <row r="47" spans="2:7">
      <c r="B47" s="279"/>
      <c r="C47" s="279"/>
      <c r="D47" s="279"/>
      <c r="E47" s="279"/>
      <c r="F47" s="279"/>
      <c r="G47" s="279"/>
    </row>
    <row r="48" spans="2:7">
      <c r="B48" s="279"/>
      <c r="C48" s="279"/>
      <c r="D48" s="279"/>
      <c r="E48" s="279"/>
      <c r="F48" s="279"/>
      <c r="G48" s="279"/>
    </row>
    <row r="49" spans="2:7">
      <c r="B49" s="279"/>
      <c r="C49" s="279"/>
      <c r="D49" s="279"/>
      <c r="E49" s="279"/>
      <c r="F49" s="279"/>
      <c r="G49" s="279"/>
    </row>
    <row r="50" spans="2:7">
      <c r="B50" s="279"/>
      <c r="C50" s="279"/>
      <c r="D50" s="279"/>
      <c r="E50" s="279"/>
      <c r="F50" s="279"/>
      <c r="G50" s="279"/>
    </row>
  </sheetData>
  <mergeCells count="24">
    <mergeCell ref="A1:L1"/>
    <mergeCell ref="A10:A11"/>
    <mergeCell ref="A13:A17"/>
    <mergeCell ref="A18:A20"/>
    <mergeCell ref="G10:G11"/>
    <mergeCell ref="G13:G17"/>
    <mergeCell ref="G18:G20"/>
    <mergeCell ref="H18:H20"/>
    <mergeCell ref="I13:I17"/>
    <mergeCell ref="I18:I20"/>
    <mergeCell ref="J10:J11"/>
    <mergeCell ref="J13:J17"/>
    <mergeCell ref="J18:J20"/>
    <mergeCell ref="K18:K20"/>
    <mergeCell ref="L18:L20"/>
    <mergeCell ref="M3:M4"/>
    <mergeCell ref="M5:M9"/>
    <mergeCell ref="M10:M11"/>
    <mergeCell ref="M13:M17"/>
    <mergeCell ref="M18:M20"/>
    <mergeCell ref="N5:N9"/>
    <mergeCell ref="N13:N17"/>
    <mergeCell ref="N18:N20"/>
    <mergeCell ref="O18:O2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L106"/>
  <sheetViews>
    <sheetView topLeftCell="BY7" workbookViewId="0">
      <selection activeCell="CF13" sqref="CF13"/>
    </sheetView>
  </sheetViews>
  <sheetFormatPr defaultColWidth="9" defaultRowHeight="13.5"/>
  <cols>
    <col min="1" max="1" width="6" customWidth="1"/>
    <col min="3" max="3" width="8.125" customWidth="1"/>
    <col min="4" max="4" width="7.125" customWidth="1"/>
    <col min="5" max="5" width="5.125" customWidth="1"/>
    <col min="6" max="6" width="7.25" customWidth="1"/>
    <col min="7" max="7" width="6.75" customWidth="1"/>
    <col min="8" max="8" width="9.625" customWidth="1"/>
    <col min="9" max="9" width="6.25" customWidth="1"/>
    <col min="10" max="11" width="4.875" style="92" customWidth="1"/>
    <col min="12" max="12" width="6" customWidth="1"/>
    <col min="13" max="13" width="6.625" customWidth="1"/>
    <col min="14" max="14" width="6.125" style="166" customWidth="1"/>
    <col min="15" max="15" width="5.25" style="166" customWidth="1"/>
    <col min="16" max="16" width="6.875" style="107" customWidth="1"/>
    <col min="17" max="17" width="6.625" style="107" customWidth="1"/>
    <col min="18" max="18" width="9.375" style="107" customWidth="1"/>
    <col min="19" max="19" width="8.4" style="167" customWidth="1"/>
    <col min="20" max="20" width="7.5" style="168" customWidth="1"/>
    <col min="21" max="21" width="4.375" customWidth="1"/>
    <col min="22" max="22" width="4.875" customWidth="1"/>
    <col min="23" max="23" width="5.75" customWidth="1"/>
    <col min="24" max="24" width="8.5" customWidth="1"/>
    <col min="25" max="26" width="5.625" customWidth="1"/>
    <col min="27" max="27" width="4.875" style="117" customWidth="1"/>
    <col min="28" max="28" width="5.625" style="118" customWidth="1"/>
    <col min="29" max="29" width="5.5" customWidth="1"/>
    <col min="30" max="30" width="9.375" customWidth="1"/>
    <col min="31" max="31" width="11.125" customWidth="1"/>
    <col min="32" max="32" width="8.125" customWidth="1"/>
    <col min="33" max="33" width="7.5" customWidth="1"/>
    <col min="34" max="34" width="6.625" style="119" customWidth="1"/>
    <col min="35" max="35" width="6.125" style="119" customWidth="1"/>
    <col min="36" max="36" width="6.75" style="119" customWidth="1"/>
    <col min="37" max="37" width="5.875" style="119" customWidth="1"/>
    <col min="38" max="38" width="6.125" style="119" customWidth="1"/>
    <col min="39" max="39" width="8.25" style="120" customWidth="1"/>
    <col min="40" max="40" width="6.25" style="10" customWidth="1"/>
    <col min="41" max="41" width="5.5" customWidth="1"/>
    <col min="42" max="42" width="5.75" style="5" customWidth="1"/>
    <col min="43" max="43" width="5.5" style="5" customWidth="1"/>
    <col min="44" max="44" width="5.375" style="5" customWidth="1"/>
    <col min="45" max="45" width="7.5" style="108" customWidth="1"/>
    <col min="46" max="46" width="6.375" style="5" customWidth="1"/>
    <col min="47" max="47" width="4.75" style="5" customWidth="1"/>
    <col min="48" max="48" width="6.25" style="5" customWidth="1"/>
    <col min="49" max="49" width="7.625" style="108" customWidth="1"/>
    <col min="50" max="50" width="5.5" style="5" customWidth="1"/>
    <col min="51" max="51" width="7" style="5" customWidth="1"/>
    <col min="52" max="52" width="7.25" style="5" customWidth="1"/>
    <col min="53" max="53" width="7.25" style="108" customWidth="1"/>
    <col min="54" max="54" width="5.5" style="5" customWidth="1"/>
    <col min="55" max="55" width="6.25" style="5" customWidth="1"/>
    <col min="56" max="56" width="7" style="5" customWidth="1"/>
    <col min="57" max="57" width="5.75" style="5" customWidth="1"/>
    <col min="58" max="58" width="5.875" style="5" customWidth="1"/>
    <col min="59" max="60" width="6.25" style="5" customWidth="1"/>
    <col min="61" max="61" width="7" style="109" customWidth="1"/>
    <col min="62" max="62" width="9.375" style="4" customWidth="1"/>
    <col min="63" max="63" width="6.5" customWidth="1"/>
    <col min="64" max="64" width="6.25" style="92" customWidth="1"/>
    <col min="65" max="65" width="6.75" customWidth="1"/>
    <col min="66" max="66" width="9.25" customWidth="1"/>
    <col min="67" max="67" width="8" customWidth="1"/>
    <col min="68" max="68" width="6.5" customWidth="1"/>
    <col min="69" max="69" width="6.25" customWidth="1"/>
    <col min="70" max="70" width="6.125" style="5" customWidth="1"/>
    <col min="71" max="71" width="6.625" style="5" customWidth="1"/>
    <col min="72" max="72" width="6.75" style="10" customWidth="1"/>
    <col min="73" max="73" width="9" customWidth="1"/>
    <col min="74" max="74" width="6.5" style="10" customWidth="1"/>
    <col min="75" max="75" width="6.75" style="10" customWidth="1"/>
    <col min="76" max="76" width="9.875" style="10" customWidth="1"/>
    <col min="77" max="77" width="8.25" style="93" customWidth="1"/>
    <col min="78" max="78" width="7.375" style="10" customWidth="1"/>
    <col min="79" max="79" width="6.75" style="5" customWidth="1"/>
    <col min="80" max="80" width="6.625" style="5" customWidth="1"/>
    <col min="81" max="81" width="10.125" style="6" customWidth="1"/>
    <col min="82" max="82" width="7.125" style="7" customWidth="1"/>
    <col min="83" max="83" width="9.375" style="6"/>
    <col min="84" max="84" width="5.5" style="8" customWidth="1"/>
    <col min="85" max="85" width="5.75" style="8" customWidth="1"/>
    <col min="86" max="86" width="9.125" style="9" customWidth="1"/>
    <col min="87" max="87" width="6.875" style="8" customWidth="1"/>
    <col min="88" max="88" width="5.625" style="10" customWidth="1"/>
    <col min="89" max="89" width="11.5" style="10" customWidth="1"/>
    <col min="90" max="90" width="10.25" style="10" customWidth="1"/>
  </cols>
  <sheetData>
    <row r="1" s="1" customFormat="1" ht="42" customHeight="1" spans="1:90">
      <c r="A1" s="11" t="s">
        <v>249</v>
      </c>
      <c r="B1" s="12" t="s">
        <v>250</v>
      </c>
      <c r="C1" s="14" t="s">
        <v>251</v>
      </c>
      <c r="D1" s="14" t="s">
        <v>252</v>
      </c>
      <c r="E1" s="14"/>
      <c r="F1" s="14"/>
      <c r="G1" s="14"/>
      <c r="H1" s="14"/>
      <c r="I1" s="14"/>
      <c r="J1" s="98" t="s">
        <v>253</v>
      </c>
      <c r="K1" s="14"/>
      <c r="L1" s="14"/>
      <c r="M1" s="14"/>
      <c r="N1" s="14"/>
      <c r="O1" s="11"/>
      <c r="P1" s="193" t="s">
        <v>254</v>
      </c>
      <c r="Q1" s="193"/>
      <c r="R1" s="193"/>
      <c r="S1" s="193"/>
      <c r="T1" s="193"/>
      <c r="U1" s="59" t="s">
        <v>206</v>
      </c>
      <c r="V1" s="59"/>
      <c r="W1" s="59"/>
      <c r="X1" s="59"/>
      <c r="Y1" s="59"/>
      <c r="Z1" s="59"/>
      <c r="AA1" s="135" t="s">
        <v>255</v>
      </c>
      <c r="AB1" s="136"/>
      <c r="AC1" s="136"/>
      <c r="AD1" s="136"/>
      <c r="AE1" s="136"/>
      <c r="AF1" s="136"/>
      <c r="AG1" s="136"/>
      <c r="AH1" s="102" t="s">
        <v>256</v>
      </c>
      <c r="AI1" s="102"/>
      <c r="AJ1" s="102"/>
      <c r="AK1" s="102"/>
      <c r="AL1" s="102"/>
      <c r="AM1" s="102"/>
      <c r="AN1" s="102"/>
      <c r="AO1" s="102"/>
      <c r="AP1" s="102" t="s">
        <v>257</v>
      </c>
      <c r="AQ1" s="102"/>
      <c r="AR1" s="102"/>
      <c r="AS1" s="102"/>
      <c r="AT1" s="102" t="s">
        <v>258</v>
      </c>
      <c r="AU1" s="102"/>
      <c r="AV1" s="102"/>
      <c r="AW1" s="102"/>
      <c r="AX1" s="102" t="s">
        <v>259</v>
      </c>
      <c r="AY1" s="102"/>
      <c r="AZ1" s="102"/>
      <c r="BA1" s="214"/>
      <c r="BB1" s="102" t="s">
        <v>260</v>
      </c>
      <c r="BC1" s="102"/>
      <c r="BD1" s="102"/>
      <c r="BE1" s="102"/>
      <c r="BF1" s="102" t="s">
        <v>17</v>
      </c>
      <c r="BG1" s="102"/>
      <c r="BH1" s="102"/>
      <c r="BI1" s="102"/>
      <c r="BJ1" s="94" t="s">
        <v>261</v>
      </c>
      <c r="BK1" s="59"/>
      <c r="BL1" s="94" t="s">
        <v>262</v>
      </c>
      <c r="BM1" s="59"/>
      <c r="BN1" s="59"/>
      <c r="BO1" s="59"/>
      <c r="BP1" s="59"/>
      <c r="BQ1" s="59"/>
      <c r="BR1" s="98" t="s">
        <v>240</v>
      </c>
      <c r="BS1" s="14"/>
      <c r="BT1" s="14"/>
      <c r="BU1" s="14"/>
      <c r="BV1" s="94" t="s">
        <v>263</v>
      </c>
      <c r="BW1" s="59"/>
      <c r="BX1" s="59"/>
      <c r="BY1" s="59"/>
      <c r="BZ1" s="59"/>
      <c r="CA1" s="218" t="s">
        <v>38</v>
      </c>
      <c r="CB1" s="218"/>
      <c r="CC1" s="220"/>
      <c r="CD1" s="220"/>
      <c r="CE1" s="220"/>
      <c r="CF1" s="57" t="s">
        <v>264</v>
      </c>
      <c r="CG1" s="221"/>
      <c r="CH1" s="57" t="s">
        <v>265</v>
      </c>
      <c r="CI1" s="57"/>
      <c r="CJ1" s="57"/>
      <c r="CK1" s="57"/>
      <c r="CL1" s="57"/>
    </row>
    <row r="2" s="2" customFormat="1" ht="28" customHeight="1" spans="1:90">
      <c r="A2" s="16"/>
      <c r="B2" s="17"/>
      <c r="C2" s="14"/>
      <c r="D2" s="102" t="s">
        <v>266</v>
      </c>
      <c r="E2" s="102" t="s">
        <v>267</v>
      </c>
      <c r="F2" s="102" t="s">
        <v>268</v>
      </c>
      <c r="G2" s="169" t="s">
        <v>269</v>
      </c>
      <c r="H2" s="102" t="s">
        <v>270</v>
      </c>
      <c r="I2" s="102" t="s">
        <v>160</v>
      </c>
      <c r="J2" s="121" t="s">
        <v>266</v>
      </c>
      <c r="K2" s="99" t="s">
        <v>267</v>
      </c>
      <c r="L2" s="100" t="s">
        <v>268</v>
      </c>
      <c r="M2" s="194" t="s">
        <v>269</v>
      </c>
      <c r="N2" s="195" t="s">
        <v>270</v>
      </c>
      <c r="O2" s="102" t="s">
        <v>160</v>
      </c>
      <c r="P2" s="14" t="s">
        <v>266</v>
      </c>
      <c r="Q2" s="14" t="s">
        <v>267</v>
      </c>
      <c r="R2" s="102" t="s">
        <v>268</v>
      </c>
      <c r="S2" s="169" t="s">
        <v>269</v>
      </c>
      <c r="T2" s="177" t="s">
        <v>271</v>
      </c>
      <c r="U2" s="121" t="s">
        <v>266</v>
      </c>
      <c r="V2" s="99" t="s">
        <v>267</v>
      </c>
      <c r="W2" s="100" t="s">
        <v>268</v>
      </c>
      <c r="X2" s="122" t="s">
        <v>269</v>
      </c>
      <c r="Y2" s="123" t="s">
        <v>271</v>
      </c>
      <c r="Z2" s="137" t="s">
        <v>272</v>
      </c>
      <c r="AA2" s="95" t="s">
        <v>266</v>
      </c>
      <c r="AB2" s="95" t="s">
        <v>267</v>
      </c>
      <c r="AC2" s="100" t="s">
        <v>268</v>
      </c>
      <c r="AD2" s="95" t="s">
        <v>273</v>
      </c>
      <c r="AE2" s="122" t="s">
        <v>269</v>
      </c>
      <c r="AF2" s="95" t="s">
        <v>271</v>
      </c>
      <c r="AG2" s="101" t="s">
        <v>272</v>
      </c>
      <c r="AH2" s="99" t="s">
        <v>266</v>
      </c>
      <c r="AI2" s="99" t="s">
        <v>267</v>
      </c>
      <c r="AJ2" s="99" t="s">
        <v>194</v>
      </c>
      <c r="AK2" s="99" t="s">
        <v>24</v>
      </c>
      <c r="AL2" s="99" t="s">
        <v>274</v>
      </c>
      <c r="AM2" s="146" t="s">
        <v>275</v>
      </c>
      <c r="AN2" s="95" t="s">
        <v>271</v>
      </c>
      <c r="AO2" s="95" t="s">
        <v>272</v>
      </c>
      <c r="AP2" s="16" t="s">
        <v>266</v>
      </c>
      <c r="AQ2" s="16" t="s">
        <v>267</v>
      </c>
      <c r="AR2" s="100" t="s">
        <v>268</v>
      </c>
      <c r="AS2" s="99" t="s">
        <v>271</v>
      </c>
      <c r="AT2" s="16" t="s">
        <v>266</v>
      </c>
      <c r="AU2" s="16" t="s">
        <v>267</v>
      </c>
      <c r="AV2" s="100" t="s">
        <v>268</v>
      </c>
      <c r="AW2" s="99" t="s">
        <v>271</v>
      </c>
      <c r="AX2" s="16" t="s">
        <v>266</v>
      </c>
      <c r="AY2" s="16" t="s">
        <v>267</v>
      </c>
      <c r="AZ2" s="100" t="s">
        <v>268</v>
      </c>
      <c r="BA2" s="99" t="s">
        <v>271</v>
      </c>
      <c r="BB2" s="16" t="s">
        <v>266</v>
      </c>
      <c r="BC2" s="16" t="s">
        <v>267</v>
      </c>
      <c r="BD2" s="100" t="s">
        <v>268</v>
      </c>
      <c r="BE2" s="100" t="s">
        <v>271</v>
      </c>
      <c r="BF2" s="16" t="s">
        <v>266</v>
      </c>
      <c r="BG2" s="16" t="s">
        <v>267</v>
      </c>
      <c r="BH2" s="100" t="s">
        <v>268</v>
      </c>
      <c r="BI2" s="100" t="s">
        <v>271</v>
      </c>
      <c r="BJ2" s="100" t="s">
        <v>268</v>
      </c>
      <c r="BK2" s="101" t="s">
        <v>271</v>
      </c>
      <c r="BL2" s="95" t="s">
        <v>276</v>
      </c>
      <c r="BM2" s="95" t="s">
        <v>277</v>
      </c>
      <c r="BN2" s="95" t="s">
        <v>273</v>
      </c>
      <c r="BO2" s="95" t="s">
        <v>269</v>
      </c>
      <c r="BP2" s="95" t="s">
        <v>270</v>
      </c>
      <c r="BQ2" s="95" t="s">
        <v>272</v>
      </c>
      <c r="BR2" s="99" t="s">
        <v>266</v>
      </c>
      <c r="BS2" s="100" t="s">
        <v>267</v>
      </c>
      <c r="BT2" s="100" t="s">
        <v>268</v>
      </c>
      <c r="BU2" s="101" t="s">
        <v>270</v>
      </c>
      <c r="BV2" s="95" t="s">
        <v>266</v>
      </c>
      <c r="BW2" s="95" t="s">
        <v>267</v>
      </c>
      <c r="BX2" s="100" t="s">
        <v>268</v>
      </c>
      <c r="BY2" s="219" t="s">
        <v>278</v>
      </c>
      <c r="BZ2" s="101" t="s">
        <v>279</v>
      </c>
      <c r="CA2" s="14" t="s">
        <v>266</v>
      </c>
      <c r="CB2" s="14" t="s">
        <v>267</v>
      </c>
      <c r="CC2" s="41" t="s">
        <v>268</v>
      </c>
      <c r="CD2" s="19" t="s">
        <v>278</v>
      </c>
      <c r="CE2" s="222" t="s">
        <v>271</v>
      </c>
      <c r="CF2" s="223" t="s">
        <v>277</v>
      </c>
      <c r="CG2" s="57" t="s">
        <v>271</v>
      </c>
      <c r="CH2" s="224" t="s">
        <v>280</v>
      </c>
      <c r="CI2" s="225" t="s">
        <v>281</v>
      </c>
      <c r="CJ2" s="95" t="s">
        <v>282</v>
      </c>
      <c r="CK2" s="95" t="s">
        <v>283</v>
      </c>
      <c r="CL2" s="95" t="s">
        <v>283</v>
      </c>
    </row>
    <row r="3" spans="1:90">
      <c r="A3" s="20">
        <v>308</v>
      </c>
      <c r="B3" s="21" t="s">
        <v>284</v>
      </c>
      <c r="C3" s="22" t="s">
        <v>285</v>
      </c>
      <c r="D3" s="147">
        <v>15</v>
      </c>
      <c r="E3" s="147">
        <v>22</v>
      </c>
      <c r="F3" s="185">
        <v>1.76</v>
      </c>
      <c r="G3" s="186">
        <f>(F3/D3)</f>
        <v>0.117333333333333</v>
      </c>
      <c r="H3" s="187">
        <f t="shared" ref="H3:H19" si="0">F3*60</f>
        <v>105.6</v>
      </c>
      <c r="I3" s="189">
        <f t="shared" ref="I3:I7" si="1">(D3-F3)*10</f>
        <v>132.4</v>
      </c>
      <c r="J3" s="147">
        <v>36</v>
      </c>
      <c r="K3" s="147">
        <v>45</v>
      </c>
      <c r="L3" s="196">
        <v>15</v>
      </c>
      <c r="M3" s="171">
        <f t="shared" ref="M3:M19" si="2">L3/J3</f>
        <v>0.416666666666667</v>
      </c>
      <c r="N3" s="197">
        <v>75</v>
      </c>
      <c r="O3" s="198">
        <v>63</v>
      </c>
      <c r="P3" s="199">
        <v>1723</v>
      </c>
      <c r="Q3" s="205">
        <v>2067</v>
      </c>
      <c r="R3" s="206">
        <v>2210.82</v>
      </c>
      <c r="S3" s="207">
        <f t="shared" ref="S3:S19" si="3">R3/P3</f>
        <v>1.28312246082414</v>
      </c>
      <c r="T3" s="208">
        <v>393.5</v>
      </c>
      <c r="U3" s="124">
        <v>4</v>
      </c>
      <c r="V3" s="125">
        <v>7</v>
      </c>
      <c r="W3" s="126">
        <v>3</v>
      </c>
      <c r="X3" s="127">
        <f t="shared" ref="X3:X19" si="4">W3/U3</f>
        <v>0.75</v>
      </c>
      <c r="Y3" s="128">
        <v>45</v>
      </c>
      <c r="Z3" s="133"/>
      <c r="AA3" s="110">
        <v>15</v>
      </c>
      <c r="AB3" s="31">
        <v>22</v>
      </c>
      <c r="AC3" s="67">
        <v>5</v>
      </c>
      <c r="AD3" s="67">
        <v>445</v>
      </c>
      <c r="AE3" s="96">
        <f>AC3/AA3</f>
        <v>0.333333333333333</v>
      </c>
      <c r="AF3" s="67">
        <f t="shared" ref="AF3:AF6" si="5">AD3*0.1</f>
        <v>44.5</v>
      </c>
      <c r="AG3" s="67">
        <v>60</v>
      </c>
      <c r="AH3" s="147">
        <v>79</v>
      </c>
      <c r="AI3" s="147">
        <v>95</v>
      </c>
      <c r="AJ3" s="110">
        <v>9</v>
      </c>
      <c r="AK3" s="110">
        <v>11</v>
      </c>
      <c r="AL3" s="147">
        <v>20</v>
      </c>
      <c r="AM3" s="148">
        <f t="shared" ref="AM3:AM21" si="6">AL3/AH3</f>
        <v>0.253164556962025</v>
      </c>
      <c r="AN3" s="67">
        <f t="shared" ref="AN3:AN8" si="7">AJ3*3+AK3*6</f>
        <v>93</v>
      </c>
      <c r="AO3" s="67">
        <f>(AH3-AL3)*2.5</f>
        <v>147.5</v>
      </c>
      <c r="AP3" s="110">
        <v>52.6666666666667</v>
      </c>
      <c r="AQ3" s="110">
        <v>70.8366666666667</v>
      </c>
      <c r="AR3" s="110">
        <v>3</v>
      </c>
      <c r="AS3" s="111">
        <f t="shared" ref="AS3:AS19" si="8">AR3*1.5</f>
        <v>4.5</v>
      </c>
      <c r="AT3" s="110">
        <v>17.5555555555556</v>
      </c>
      <c r="AU3" s="110">
        <v>27.4744444444444</v>
      </c>
      <c r="AV3" s="110">
        <v>6</v>
      </c>
      <c r="AW3" s="111">
        <f t="shared" ref="AW3:AW19" si="9">AV3*2.5</f>
        <v>15</v>
      </c>
      <c r="AX3" s="110">
        <v>9.04111111111111</v>
      </c>
      <c r="AY3" s="110">
        <v>14.7466666666667</v>
      </c>
      <c r="AZ3" s="110">
        <v>11</v>
      </c>
      <c r="BA3" s="111">
        <v>22</v>
      </c>
      <c r="BB3" s="110">
        <v>6.58333333333333</v>
      </c>
      <c r="BC3" s="110">
        <v>11.7622222222222</v>
      </c>
      <c r="BD3" s="110">
        <v>15</v>
      </c>
      <c r="BE3" s="215">
        <v>37.5</v>
      </c>
      <c r="BF3" s="110">
        <v>17.9066666666667</v>
      </c>
      <c r="BG3" s="110">
        <v>27</v>
      </c>
      <c r="BH3" s="51">
        <v>5</v>
      </c>
      <c r="BI3" s="216">
        <v>5</v>
      </c>
      <c r="BJ3" s="67">
        <v>960.4</v>
      </c>
      <c r="BK3" s="68">
        <v>67.2</v>
      </c>
      <c r="BL3" s="67">
        <v>21</v>
      </c>
      <c r="BM3" s="67">
        <v>28.7</v>
      </c>
      <c r="BN3" s="67">
        <v>2583.37</v>
      </c>
      <c r="BO3" s="96">
        <f>BM3/BL3</f>
        <v>1.36666666666667</v>
      </c>
      <c r="BP3" s="67">
        <v>310</v>
      </c>
      <c r="BQ3" s="67">
        <v>0</v>
      </c>
      <c r="BR3" s="31">
        <v>2039.07777777778</v>
      </c>
      <c r="BS3" s="32">
        <v>2447.24444444444</v>
      </c>
      <c r="BT3" s="68">
        <v>2296.36</v>
      </c>
      <c r="BU3" s="68">
        <v>114.8</v>
      </c>
      <c r="BV3" s="67">
        <v>4425</v>
      </c>
      <c r="BW3" s="67">
        <v>5163</v>
      </c>
      <c r="BX3" s="67">
        <v>466</v>
      </c>
      <c r="BY3" s="103">
        <v>0.10530737626195</v>
      </c>
      <c r="BZ3" s="67">
        <v>0</v>
      </c>
      <c r="CA3" s="23">
        <v>8800.16111111111</v>
      </c>
      <c r="CB3" s="24">
        <v>11734.1333333333</v>
      </c>
      <c r="CC3" s="25">
        <v>1625.03</v>
      </c>
      <c r="CD3" s="26">
        <f t="shared" ref="CD3:CD19" si="10">CC3/CA3</f>
        <v>0.184659119245923</v>
      </c>
      <c r="CE3" s="27">
        <v>0</v>
      </c>
      <c r="CF3" s="65"/>
      <c r="CG3" s="65"/>
      <c r="CH3" s="66">
        <f>CG3+CE3+BZ3+BU3+BP3+BK3+BI3+BE3+BA3+AW3+AS3+AN3+AF3+Y3+T3+N3+H3</f>
        <v>1332.6</v>
      </c>
      <c r="CI3" s="65">
        <f>I3+O3+Z3+AG3+AO3+BQ3</f>
        <v>402.9</v>
      </c>
      <c r="CJ3" s="67"/>
      <c r="CK3" s="68">
        <f>CH3-CJ3</f>
        <v>1332.6</v>
      </c>
      <c r="CL3" s="67">
        <f>ROUND(CK3,1)</f>
        <v>1332.6</v>
      </c>
    </row>
    <row r="4" spans="1:90">
      <c r="A4" s="28">
        <v>311</v>
      </c>
      <c r="B4" s="29" t="s">
        <v>286</v>
      </c>
      <c r="C4" s="30" t="s">
        <v>285</v>
      </c>
      <c r="D4" s="110">
        <v>21</v>
      </c>
      <c r="E4" s="110">
        <v>32</v>
      </c>
      <c r="F4" s="188">
        <v>9.5</v>
      </c>
      <c r="G4" s="186">
        <f t="shared" ref="G4:G35" si="11">(F4/D4)</f>
        <v>0.452380952380952</v>
      </c>
      <c r="H4" s="189">
        <f t="shared" si="0"/>
        <v>570</v>
      </c>
      <c r="I4" s="189">
        <f t="shared" si="1"/>
        <v>115</v>
      </c>
      <c r="J4" s="110">
        <v>51</v>
      </c>
      <c r="K4" s="110">
        <v>65</v>
      </c>
      <c r="L4" s="147">
        <v>153</v>
      </c>
      <c r="M4" s="200">
        <f t="shared" si="2"/>
        <v>3</v>
      </c>
      <c r="N4" s="175">
        <v>1071</v>
      </c>
      <c r="O4" s="175"/>
      <c r="P4" s="176">
        <v>2348</v>
      </c>
      <c r="Q4" s="209">
        <v>2818</v>
      </c>
      <c r="R4" s="210">
        <v>3049.1</v>
      </c>
      <c r="S4" s="178">
        <f t="shared" si="3"/>
        <v>1.29859454855196</v>
      </c>
      <c r="T4" s="211">
        <v>549</v>
      </c>
      <c r="U4" s="124">
        <v>6</v>
      </c>
      <c r="V4" s="125">
        <v>10</v>
      </c>
      <c r="W4" s="126">
        <v>12</v>
      </c>
      <c r="X4" s="129">
        <f t="shared" si="4"/>
        <v>2</v>
      </c>
      <c r="Y4" s="128">
        <v>300</v>
      </c>
      <c r="Z4" s="133"/>
      <c r="AA4" s="31">
        <v>21</v>
      </c>
      <c r="AB4" s="31">
        <v>31</v>
      </c>
      <c r="AC4" s="67">
        <v>19</v>
      </c>
      <c r="AD4" s="67">
        <v>2358</v>
      </c>
      <c r="AE4" s="96">
        <f t="shared" ref="AE4:AE35" si="12">AC4/AA4</f>
        <v>0.904761904761905</v>
      </c>
      <c r="AF4" s="67">
        <f t="shared" si="5"/>
        <v>235.8</v>
      </c>
      <c r="AG4" s="67"/>
      <c r="AH4" s="110">
        <v>114</v>
      </c>
      <c r="AI4" s="110">
        <v>136</v>
      </c>
      <c r="AJ4" s="110">
        <v>148</v>
      </c>
      <c r="AK4" s="110">
        <v>16</v>
      </c>
      <c r="AL4" s="110">
        <v>164</v>
      </c>
      <c r="AM4" s="149">
        <f t="shared" si="6"/>
        <v>1.43859649122807</v>
      </c>
      <c r="AN4" s="67">
        <f t="shared" ref="AN4:AN7" si="13">AJ4*4+AK4*8</f>
        <v>720</v>
      </c>
      <c r="AO4" s="67"/>
      <c r="AP4" s="110">
        <v>75.3333333333333</v>
      </c>
      <c r="AQ4" s="110">
        <v>101.323333333333</v>
      </c>
      <c r="AR4" s="110">
        <v>31</v>
      </c>
      <c r="AS4" s="111">
        <f t="shared" si="8"/>
        <v>46.5</v>
      </c>
      <c r="AT4" s="110">
        <v>25.1111111111111</v>
      </c>
      <c r="AU4" s="110">
        <v>39.2988888888889</v>
      </c>
      <c r="AV4" s="110">
        <v>6</v>
      </c>
      <c r="AW4" s="111">
        <f t="shared" si="9"/>
        <v>15</v>
      </c>
      <c r="AX4" s="110">
        <v>12.9322222222222</v>
      </c>
      <c r="AY4" s="110">
        <v>21.0933333333333</v>
      </c>
      <c r="AZ4" s="110">
        <v>4</v>
      </c>
      <c r="BA4" s="111">
        <v>8</v>
      </c>
      <c r="BB4" s="110">
        <v>9.41666666666667</v>
      </c>
      <c r="BC4" s="110">
        <v>16.8244444444444</v>
      </c>
      <c r="BD4" s="110">
        <v>6</v>
      </c>
      <c r="BE4" s="215">
        <v>9</v>
      </c>
      <c r="BF4" s="110">
        <v>25.6133333333333</v>
      </c>
      <c r="BG4" s="110">
        <v>38</v>
      </c>
      <c r="BH4" s="51">
        <v>1</v>
      </c>
      <c r="BI4" s="216">
        <v>1</v>
      </c>
      <c r="BJ4" s="67">
        <v>1500</v>
      </c>
      <c r="BK4" s="68">
        <v>105</v>
      </c>
      <c r="BL4" s="67">
        <v>14</v>
      </c>
      <c r="BM4" s="67">
        <v>3</v>
      </c>
      <c r="BN4" s="67">
        <v>296</v>
      </c>
      <c r="BO4" s="96">
        <f t="shared" ref="BO4:BO35" si="14">BM4/BL4</f>
        <v>0.214285714285714</v>
      </c>
      <c r="BP4" s="67">
        <v>14.8</v>
      </c>
      <c r="BQ4" s="67">
        <v>33</v>
      </c>
      <c r="BR4" s="31">
        <v>2916.65555555556</v>
      </c>
      <c r="BS4" s="32">
        <v>3500.48888888889</v>
      </c>
      <c r="BT4" s="68">
        <v>1090.21</v>
      </c>
      <c r="BU4" s="68">
        <v>54.5</v>
      </c>
      <c r="BV4" s="67">
        <v>6330</v>
      </c>
      <c r="BW4" s="67">
        <v>7385</v>
      </c>
      <c r="BX4" s="67">
        <v>12623.95</v>
      </c>
      <c r="BY4" s="103">
        <v>1.99442077466674</v>
      </c>
      <c r="BZ4" s="67">
        <v>3156</v>
      </c>
      <c r="CA4" s="31">
        <v>12587.5722222222</v>
      </c>
      <c r="CB4" s="32">
        <v>16784.2666666667</v>
      </c>
      <c r="CC4" s="33">
        <v>3787.76</v>
      </c>
      <c r="CD4" s="34">
        <f t="shared" si="10"/>
        <v>0.300912672684655</v>
      </c>
      <c r="CE4" s="35">
        <v>0</v>
      </c>
      <c r="CF4" s="65">
        <v>3</v>
      </c>
      <c r="CG4" s="65">
        <f>CF4*3.75</f>
        <v>11.25</v>
      </c>
      <c r="CH4" s="66">
        <f t="shared" ref="CH4:CH35" si="15">CG4+CE4+BZ4+BU4+BP4+BK4+BI4+BE4+BA4+AW4+AS4+AN4+AF4+Y4+T4+N4+H4</f>
        <v>6866.85</v>
      </c>
      <c r="CI4" s="65">
        <f>I4+O4+Z4+AG4+AO4+BQ4</f>
        <v>148</v>
      </c>
      <c r="CJ4" s="67"/>
      <c r="CK4" s="68">
        <f t="shared" ref="CK4:CK35" si="16">CH4-CJ4</f>
        <v>6866.85</v>
      </c>
      <c r="CL4" s="67">
        <f t="shared" ref="CL4:CL35" si="17">ROUND(CK4,1)</f>
        <v>6866.9</v>
      </c>
    </row>
    <row r="5" spans="1:90">
      <c r="A5" s="28">
        <v>339</v>
      </c>
      <c r="B5" s="29" t="s">
        <v>287</v>
      </c>
      <c r="C5" s="30" t="s">
        <v>285</v>
      </c>
      <c r="D5" s="110">
        <v>13</v>
      </c>
      <c r="E5" s="110">
        <v>20</v>
      </c>
      <c r="F5" s="188">
        <v>11.575</v>
      </c>
      <c r="G5" s="186">
        <f t="shared" si="11"/>
        <v>0.890384615384615</v>
      </c>
      <c r="H5" s="189">
        <f t="shared" si="0"/>
        <v>694.5</v>
      </c>
      <c r="I5" s="189"/>
      <c r="J5" s="110">
        <v>31</v>
      </c>
      <c r="K5" s="110">
        <v>39</v>
      </c>
      <c r="L5" s="147">
        <v>19</v>
      </c>
      <c r="M5" s="201">
        <f t="shared" si="2"/>
        <v>0.612903225806452</v>
      </c>
      <c r="N5" s="175">
        <v>95</v>
      </c>
      <c r="O5" s="175">
        <v>36</v>
      </c>
      <c r="P5" s="176">
        <v>1358</v>
      </c>
      <c r="Q5" s="209">
        <v>1630</v>
      </c>
      <c r="R5" s="210">
        <v>1331.09</v>
      </c>
      <c r="S5" s="178">
        <f t="shared" si="3"/>
        <v>0.980184094256259</v>
      </c>
      <c r="T5" s="211">
        <v>180.5</v>
      </c>
      <c r="U5" s="124">
        <v>4</v>
      </c>
      <c r="V5" s="125">
        <v>6</v>
      </c>
      <c r="W5" s="126">
        <v>4</v>
      </c>
      <c r="X5" s="129">
        <f t="shared" si="4"/>
        <v>1</v>
      </c>
      <c r="Y5" s="128">
        <v>60</v>
      </c>
      <c r="Z5" s="133"/>
      <c r="AA5" s="110">
        <v>13</v>
      </c>
      <c r="AB5" s="31">
        <v>19</v>
      </c>
      <c r="AC5" s="67">
        <v>7</v>
      </c>
      <c r="AD5" s="67">
        <v>905</v>
      </c>
      <c r="AE5" s="96">
        <f t="shared" si="12"/>
        <v>0.538461538461538</v>
      </c>
      <c r="AF5" s="67">
        <f t="shared" si="5"/>
        <v>90.5</v>
      </c>
      <c r="AG5" s="67">
        <v>36</v>
      </c>
      <c r="AH5" s="110">
        <v>69</v>
      </c>
      <c r="AI5" s="110">
        <v>83</v>
      </c>
      <c r="AJ5" s="110">
        <v>82</v>
      </c>
      <c r="AK5" s="110">
        <v>6</v>
      </c>
      <c r="AL5" s="110">
        <v>88</v>
      </c>
      <c r="AM5" s="149">
        <f t="shared" si="6"/>
        <v>1.27536231884058</v>
      </c>
      <c r="AN5" s="67">
        <f t="shared" si="13"/>
        <v>376</v>
      </c>
      <c r="AO5" s="67"/>
      <c r="AP5" s="110">
        <v>46</v>
      </c>
      <c r="AQ5" s="110">
        <v>61.87</v>
      </c>
      <c r="AR5" s="110">
        <v>12</v>
      </c>
      <c r="AS5" s="111">
        <f t="shared" si="8"/>
        <v>18</v>
      </c>
      <c r="AT5" s="110">
        <v>15.3333333333333</v>
      </c>
      <c r="AU5" s="110">
        <v>23.9966666666667</v>
      </c>
      <c r="AV5" s="110">
        <v>4</v>
      </c>
      <c r="AW5" s="111">
        <f t="shared" si="9"/>
        <v>10</v>
      </c>
      <c r="AX5" s="110">
        <v>7.89666666666667</v>
      </c>
      <c r="AY5" s="110">
        <v>12.88</v>
      </c>
      <c r="AZ5" s="110">
        <v>1</v>
      </c>
      <c r="BA5" s="111">
        <v>2</v>
      </c>
      <c r="BB5" s="110">
        <v>5.75</v>
      </c>
      <c r="BC5" s="110">
        <v>10.2733333333333</v>
      </c>
      <c r="BD5" s="110">
        <v>4</v>
      </c>
      <c r="BE5" s="215">
        <v>6</v>
      </c>
      <c r="BF5" s="110">
        <v>15.64</v>
      </c>
      <c r="BG5" s="110">
        <v>23</v>
      </c>
      <c r="BH5" s="51">
        <v>4</v>
      </c>
      <c r="BI5" s="216">
        <v>4</v>
      </c>
      <c r="BJ5" s="67">
        <v>187.64</v>
      </c>
      <c r="BK5" s="68">
        <v>13.1</v>
      </c>
      <c r="BL5" s="67">
        <v>20</v>
      </c>
      <c r="BM5" s="67">
        <v>13.05</v>
      </c>
      <c r="BN5" s="67">
        <v>1132.37</v>
      </c>
      <c r="BO5" s="96">
        <f t="shared" si="14"/>
        <v>0.6525</v>
      </c>
      <c r="BP5" s="67">
        <v>56.6</v>
      </c>
      <c r="BQ5" s="67">
        <v>20.9</v>
      </c>
      <c r="BR5" s="31">
        <v>1780.96666666667</v>
      </c>
      <c r="BS5" s="32">
        <v>2137.46666666667</v>
      </c>
      <c r="BT5" s="68">
        <v>1158.23</v>
      </c>
      <c r="BU5" s="68">
        <v>57.9</v>
      </c>
      <c r="BV5" s="67">
        <v>3865</v>
      </c>
      <c r="BW5" s="67">
        <v>4509</v>
      </c>
      <c r="BX5" s="67">
        <v>5711.03</v>
      </c>
      <c r="BY5" s="103">
        <v>1.47762869998163</v>
      </c>
      <c r="BZ5" s="67">
        <v>1427.8</v>
      </c>
      <c r="CA5" s="31">
        <v>7686.21666666667</v>
      </c>
      <c r="CB5" s="32">
        <v>10248.8</v>
      </c>
      <c r="CC5" s="33">
        <v>5748.32</v>
      </c>
      <c r="CD5" s="34">
        <f t="shared" si="10"/>
        <v>0.747873791397154</v>
      </c>
      <c r="CE5" s="35">
        <v>862.2</v>
      </c>
      <c r="CF5" s="65"/>
      <c r="CG5" s="65"/>
      <c r="CH5" s="66">
        <f t="shared" si="15"/>
        <v>3954.1</v>
      </c>
      <c r="CI5" s="65">
        <f t="shared" ref="CI5:CI36" si="18">I5+O5+Z5+AG5+AO5+BQ5</f>
        <v>92.9</v>
      </c>
      <c r="CJ5" s="67"/>
      <c r="CK5" s="68">
        <f t="shared" si="16"/>
        <v>3954.1</v>
      </c>
      <c r="CL5" s="67">
        <f t="shared" si="17"/>
        <v>3954.1</v>
      </c>
    </row>
    <row r="6" spans="1:90">
      <c r="A6" s="28">
        <v>349</v>
      </c>
      <c r="B6" s="29" t="s">
        <v>288</v>
      </c>
      <c r="C6" s="30" t="s">
        <v>285</v>
      </c>
      <c r="D6" s="110">
        <v>10</v>
      </c>
      <c r="E6" s="110">
        <v>15</v>
      </c>
      <c r="F6" s="188"/>
      <c r="G6" s="186">
        <f t="shared" si="11"/>
        <v>0</v>
      </c>
      <c r="H6" s="189">
        <f t="shared" si="0"/>
        <v>0</v>
      </c>
      <c r="I6" s="189">
        <f t="shared" si="1"/>
        <v>100</v>
      </c>
      <c r="J6" s="110">
        <v>24</v>
      </c>
      <c r="K6" s="110">
        <v>30</v>
      </c>
      <c r="L6" s="147">
        <v>8</v>
      </c>
      <c r="M6" s="201">
        <f t="shared" si="2"/>
        <v>0.333333333333333</v>
      </c>
      <c r="N6" s="175">
        <v>40</v>
      </c>
      <c r="O6" s="175">
        <v>48</v>
      </c>
      <c r="P6" s="176">
        <v>1277</v>
      </c>
      <c r="Q6" s="209">
        <v>1533</v>
      </c>
      <c r="R6" s="210">
        <v>3449.88</v>
      </c>
      <c r="S6" s="178">
        <f t="shared" si="3"/>
        <v>2.70155050900548</v>
      </c>
      <c r="T6" s="211">
        <v>610.5</v>
      </c>
      <c r="U6" s="124">
        <v>3</v>
      </c>
      <c r="V6" s="125">
        <v>5</v>
      </c>
      <c r="W6" s="126">
        <v>0</v>
      </c>
      <c r="X6" s="129">
        <f t="shared" si="4"/>
        <v>0</v>
      </c>
      <c r="Y6" s="128">
        <v>0</v>
      </c>
      <c r="Z6" s="133">
        <v>15</v>
      </c>
      <c r="AA6" s="31">
        <v>10</v>
      </c>
      <c r="AB6" s="31">
        <v>15</v>
      </c>
      <c r="AC6" s="67">
        <v>6</v>
      </c>
      <c r="AD6" s="67">
        <v>720</v>
      </c>
      <c r="AE6" s="96">
        <f t="shared" si="12"/>
        <v>0.6</v>
      </c>
      <c r="AF6" s="67">
        <f t="shared" si="5"/>
        <v>72</v>
      </c>
      <c r="AG6" s="67">
        <v>24</v>
      </c>
      <c r="AH6" s="110">
        <v>53</v>
      </c>
      <c r="AI6" s="110">
        <v>64</v>
      </c>
      <c r="AJ6" s="110">
        <v>21</v>
      </c>
      <c r="AK6" s="110">
        <v>0</v>
      </c>
      <c r="AL6" s="110">
        <v>21</v>
      </c>
      <c r="AM6" s="149">
        <f t="shared" si="6"/>
        <v>0.39622641509434</v>
      </c>
      <c r="AN6" s="67">
        <f t="shared" si="7"/>
        <v>63</v>
      </c>
      <c r="AO6" s="67">
        <f>(AH6-AL6)*2.5</f>
        <v>80</v>
      </c>
      <c r="AP6" s="110">
        <v>35.3333333333333</v>
      </c>
      <c r="AQ6" s="110">
        <v>47.5233333333333</v>
      </c>
      <c r="AR6" s="110">
        <v>4</v>
      </c>
      <c r="AS6" s="111">
        <f t="shared" si="8"/>
        <v>6</v>
      </c>
      <c r="AT6" s="110">
        <v>11.7777777777778</v>
      </c>
      <c r="AU6" s="110">
        <v>18.4322222222222</v>
      </c>
      <c r="AV6" s="110">
        <v>4</v>
      </c>
      <c r="AW6" s="111">
        <f t="shared" si="9"/>
        <v>10</v>
      </c>
      <c r="AX6" s="110">
        <v>6.06555555555556</v>
      </c>
      <c r="AY6" s="110">
        <v>9.89333333333333</v>
      </c>
      <c r="AZ6" s="110">
        <v>4</v>
      </c>
      <c r="BA6" s="111">
        <v>8</v>
      </c>
      <c r="BB6" s="110">
        <v>4.41666666666667</v>
      </c>
      <c r="BC6" s="110">
        <v>7.89111111111111</v>
      </c>
      <c r="BD6" s="110">
        <v>1</v>
      </c>
      <c r="BE6" s="215">
        <v>1.5</v>
      </c>
      <c r="BF6" s="110">
        <v>12.0133333333333</v>
      </c>
      <c r="BG6" s="110">
        <v>18</v>
      </c>
      <c r="BH6" s="51">
        <v>8</v>
      </c>
      <c r="BI6" s="216">
        <v>8</v>
      </c>
      <c r="BJ6" s="67"/>
      <c r="BK6" s="68"/>
      <c r="BL6" s="67">
        <v>20</v>
      </c>
      <c r="BM6" s="67">
        <v>5.5</v>
      </c>
      <c r="BN6" s="67">
        <v>582</v>
      </c>
      <c r="BO6" s="96">
        <f t="shared" si="14"/>
        <v>0.275</v>
      </c>
      <c r="BP6" s="67">
        <v>29.1</v>
      </c>
      <c r="BQ6" s="67">
        <v>43.5</v>
      </c>
      <c r="BR6" s="31">
        <v>1367.98888888889</v>
      </c>
      <c r="BS6" s="32">
        <v>1641.82222222222</v>
      </c>
      <c r="BT6" s="68">
        <v>1449.25</v>
      </c>
      <c r="BU6" s="68">
        <v>72.5</v>
      </c>
      <c r="BV6" s="67">
        <v>2969</v>
      </c>
      <c r="BW6" s="67">
        <v>3464</v>
      </c>
      <c r="BX6" s="67">
        <v>2284</v>
      </c>
      <c r="BY6" s="103">
        <v>0.769343337241929</v>
      </c>
      <c r="BZ6" s="67">
        <v>342.6</v>
      </c>
      <c r="CA6" s="31">
        <v>5903.90555555556</v>
      </c>
      <c r="CB6" s="32">
        <v>7872.26666666667</v>
      </c>
      <c r="CC6" s="33">
        <v>6128.56</v>
      </c>
      <c r="CD6" s="34">
        <f t="shared" si="10"/>
        <v>1.03805183574338</v>
      </c>
      <c r="CE6" s="35">
        <v>919.3</v>
      </c>
      <c r="CF6" s="65"/>
      <c r="CG6" s="65"/>
      <c r="CH6" s="66">
        <f t="shared" si="15"/>
        <v>2182.5</v>
      </c>
      <c r="CI6" s="65">
        <f t="shared" si="18"/>
        <v>310.5</v>
      </c>
      <c r="CJ6" s="67"/>
      <c r="CK6" s="68">
        <f t="shared" si="16"/>
        <v>2182.5</v>
      </c>
      <c r="CL6" s="67">
        <f t="shared" si="17"/>
        <v>2182.5</v>
      </c>
    </row>
    <row r="7" spans="1:90">
      <c r="A7" s="28">
        <v>391</v>
      </c>
      <c r="B7" s="29" t="s">
        <v>289</v>
      </c>
      <c r="C7" s="30" t="s">
        <v>285</v>
      </c>
      <c r="D7" s="110">
        <v>11</v>
      </c>
      <c r="E7" s="110">
        <v>16</v>
      </c>
      <c r="F7" s="188">
        <v>5.18</v>
      </c>
      <c r="G7" s="186">
        <f t="shared" si="11"/>
        <v>0.470909090909091</v>
      </c>
      <c r="H7" s="189">
        <f t="shared" si="0"/>
        <v>310.8</v>
      </c>
      <c r="I7" s="189">
        <f t="shared" si="1"/>
        <v>58.2</v>
      </c>
      <c r="J7" s="110">
        <v>26</v>
      </c>
      <c r="K7" s="110">
        <v>33</v>
      </c>
      <c r="L7" s="147">
        <v>15</v>
      </c>
      <c r="M7" s="201">
        <f t="shared" si="2"/>
        <v>0.576923076923077</v>
      </c>
      <c r="N7" s="175">
        <v>75</v>
      </c>
      <c r="O7" s="175">
        <v>33</v>
      </c>
      <c r="P7" s="176">
        <v>1502</v>
      </c>
      <c r="Q7" s="209">
        <v>1803</v>
      </c>
      <c r="R7" s="210">
        <v>2021.49</v>
      </c>
      <c r="S7" s="178">
        <f t="shared" si="3"/>
        <v>1.3458655126498</v>
      </c>
      <c r="T7" s="211">
        <v>348</v>
      </c>
      <c r="U7" s="124">
        <v>3</v>
      </c>
      <c r="V7" s="125">
        <v>5</v>
      </c>
      <c r="W7" s="126">
        <v>1</v>
      </c>
      <c r="X7" s="129">
        <f t="shared" si="4"/>
        <v>0.333333333333333</v>
      </c>
      <c r="Y7" s="128">
        <v>15</v>
      </c>
      <c r="Z7" s="133">
        <v>10</v>
      </c>
      <c r="AA7" s="31">
        <v>11</v>
      </c>
      <c r="AB7" s="31">
        <v>16</v>
      </c>
      <c r="AC7" s="67">
        <v>16</v>
      </c>
      <c r="AD7" s="67">
        <v>2056.44</v>
      </c>
      <c r="AE7" s="96">
        <f t="shared" si="12"/>
        <v>1.45454545454545</v>
      </c>
      <c r="AF7" s="138">
        <f>AD7*0.13</f>
        <v>267.3372</v>
      </c>
      <c r="AG7" s="67"/>
      <c r="AH7" s="110">
        <v>57</v>
      </c>
      <c r="AI7" s="110">
        <v>69</v>
      </c>
      <c r="AJ7" s="110">
        <v>47</v>
      </c>
      <c r="AK7" s="110">
        <v>14</v>
      </c>
      <c r="AL7" s="110">
        <v>61</v>
      </c>
      <c r="AM7" s="149">
        <f t="shared" si="6"/>
        <v>1.07017543859649</v>
      </c>
      <c r="AN7" s="67">
        <f t="shared" si="13"/>
        <v>300</v>
      </c>
      <c r="AO7" s="67"/>
      <c r="AP7" s="110">
        <v>38</v>
      </c>
      <c r="AQ7" s="110">
        <v>51.11</v>
      </c>
      <c r="AR7" s="110">
        <v>3</v>
      </c>
      <c r="AS7" s="111">
        <f t="shared" si="8"/>
        <v>4.5</v>
      </c>
      <c r="AT7" s="110">
        <v>12.6666666666667</v>
      </c>
      <c r="AU7" s="110">
        <v>19.8233333333333</v>
      </c>
      <c r="AV7" s="110">
        <v>2</v>
      </c>
      <c r="AW7" s="111">
        <f t="shared" si="9"/>
        <v>5</v>
      </c>
      <c r="AX7" s="110">
        <v>6.52333333333333</v>
      </c>
      <c r="AY7" s="110">
        <v>10.64</v>
      </c>
      <c r="AZ7" s="110">
        <v>7</v>
      </c>
      <c r="BA7" s="111">
        <v>14</v>
      </c>
      <c r="BB7" s="110">
        <v>4.75</v>
      </c>
      <c r="BC7" s="110">
        <v>8.48666666666667</v>
      </c>
      <c r="BD7" s="110">
        <v>2</v>
      </c>
      <c r="BE7" s="215">
        <v>3</v>
      </c>
      <c r="BF7" s="110">
        <v>12.92</v>
      </c>
      <c r="BG7" s="110">
        <v>19</v>
      </c>
      <c r="BH7" s="51">
        <v>9</v>
      </c>
      <c r="BI7" s="216">
        <v>9</v>
      </c>
      <c r="BJ7" s="67">
        <v>1085.68</v>
      </c>
      <c r="BK7" s="68">
        <v>76</v>
      </c>
      <c r="BL7" s="67">
        <v>20</v>
      </c>
      <c r="BM7" s="67">
        <v>19.1</v>
      </c>
      <c r="BN7" s="67">
        <v>2050.17</v>
      </c>
      <c r="BO7" s="96">
        <f t="shared" si="14"/>
        <v>0.955</v>
      </c>
      <c r="BP7" s="67">
        <v>164</v>
      </c>
      <c r="BQ7" s="67">
        <v>0</v>
      </c>
      <c r="BR7" s="31">
        <v>1471.23333333333</v>
      </c>
      <c r="BS7" s="32">
        <v>1765.73333333333</v>
      </c>
      <c r="BT7" s="68">
        <v>1753.85</v>
      </c>
      <c r="BU7" s="68">
        <v>87.7</v>
      </c>
      <c r="BV7" s="67">
        <v>3193</v>
      </c>
      <c r="BW7" s="67">
        <v>3725</v>
      </c>
      <c r="BX7" s="67">
        <v>4669.62</v>
      </c>
      <c r="BY7" s="103">
        <v>1.46253629233061</v>
      </c>
      <c r="BZ7" s="67">
        <v>1167.4</v>
      </c>
      <c r="CA7" s="31">
        <v>6349.48333333333</v>
      </c>
      <c r="CB7" s="32">
        <v>8466.4</v>
      </c>
      <c r="CC7" s="33">
        <v>4649.56</v>
      </c>
      <c r="CD7" s="34">
        <f t="shared" si="10"/>
        <v>0.732273754557458</v>
      </c>
      <c r="CE7" s="35">
        <v>697.4</v>
      </c>
      <c r="CF7" s="65"/>
      <c r="CG7" s="65"/>
      <c r="CH7" s="66">
        <f t="shared" si="15"/>
        <v>3544.1372</v>
      </c>
      <c r="CI7" s="65">
        <f t="shared" si="18"/>
        <v>101.2</v>
      </c>
      <c r="CJ7" s="67"/>
      <c r="CK7" s="68">
        <f t="shared" si="16"/>
        <v>3544.1372</v>
      </c>
      <c r="CL7" s="67">
        <f t="shared" si="17"/>
        <v>3544.1</v>
      </c>
    </row>
    <row r="8" spans="1:90">
      <c r="A8" s="28">
        <v>395</v>
      </c>
      <c r="B8" s="29" t="s">
        <v>290</v>
      </c>
      <c r="C8" s="30" t="s">
        <v>285</v>
      </c>
      <c r="D8" s="110">
        <v>5</v>
      </c>
      <c r="E8" s="110">
        <v>8</v>
      </c>
      <c r="F8" s="188"/>
      <c r="G8" s="186">
        <f t="shared" si="11"/>
        <v>0</v>
      </c>
      <c r="H8" s="189">
        <f t="shared" si="0"/>
        <v>0</v>
      </c>
      <c r="I8" s="189">
        <f t="shared" ref="I8:I14" si="19">(D8-F8)*10</f>
        <v>50</v>
      </c>
      <c r="J8" s="110">
        <v>13</v>
      </c>
      <c r="K8" s="110">
        <v>17</v>
      </c>
      <c r="L8" s="147">
        <v>10</v>
      </c>
      <c r="M8" s="201">
        <f t="shared" si="2"/>
        <v>0.769230769230769</v>
      </c>
      <c r="N8" s="175">
        <v>50</v>
      </c>
      <c r="O8" s="175"/>
      <c r="P8" s="176">
        <v>609</v>
      </c>
      <c r="Q8" s="209">
        <v>731</v>
      </c>
      <c r="R8" s="210">
        <v>431.11</v>
      </c>
      <c r="S8" s="178">
        <f t="shared" si="3"/>
        <v>0.707898193760263</v>
      </c>
      <c r="T8" s="211">
        <v>61</v>
      </c>
      <c r="U8" s="124">
        <v>2</v>
      </c>
      <c r="V8" s="125">
        <v>3</v>
      </c>
      <c r="W8" s="126">
        <v>0</v>
      </c>
      <c r="X8" s="129">
        <f t="shared" si="4"/>
        <v>0</v>
      </c>
      <c r="Y8" s="128">
        <v>0</v>
      </c>
      <c r="Z8" s="133">
        <v>10</v>
      </c>
      <c r="AA8" s="31">
        <v>5</v>
      </c>
      <c r="AB8" s="31">
        <v>8</v>
      </c>
      <c r="AC8" s="67">
        <v>6</v>
      </c>
      <c r="AD8" s="67">
        <v>720</v>
      </c>
      <c r="AE8" s="96">
        <f t="shared" si="12"/>
        <v>1.2</v>
      </c>
      <c r="AF8" s="67">
        <f t="shared" ref="AF8:AF19" si="20">AD8*0.1</f>
        <v>72</v>
      </c>
      <c r="AG8" s="67"/>
      <c r="AH8" s="110">
        <v>29</v>
      </c>
      <c r="AI8" s="110">
        <v>35</v>
      </c>
      <c r="AJ8" s="110">
        <v>17</v>
      </c>
      <c r="AK8" s="110">
        <v>4</v>
      </c>
      <c r="AL8" s="110">
        <v>21</v>
      </c>
      <c r="AM8" s="149">
        <f t="shared" si="6"/>
        <v>0.724137931034483</v>
      </c>
      <c r="AN8" s="67">
        <f t="shared" si="7"/>
        <v>75</v>
      </c>
      <c r="AO8" s="67"/>
      <c r="AP8" s="110">
        <v>19.3333333333333</v>
      </c>
      <c r="AQ8" s="110">
        <v>26.0033333333333</v>
      </c>
      <c r="AR8" s="110">
        <v>3</v>
      </c>
      <c r="AS8" s="111">
        <f t="shared" si="8"/>
        <v>4.5</v>
      </c>
      <c r="AT8" s="110">
        <v>6.44444444444444</v>
      </c>
      <c r="AU8" s="110">
        <v>10.0855555555556</v>
      </c>
      <c r="AV8" s="110">
        <v>2</v>
      </c>
      <c r="AW8" s="111">
        <f t="shared" si="9"/>
        <v>5</v>
      </c>
      <c r="AX8" s="110">
        <v>3.31888888888889</v>
      </c>
      <c r="AY8" s="110">
        <v>5.41333333333333</v>
      </c>
      <c r="AZ8" s="110">
        <v>2</v>
      </c>
      <c r="BA8" s="111">
        <v>4</v>
      </c>
      <c r="BB8" s="110">
        <v>2.41666666666667</v>
      </c>
      <c r="BC8" s="110">
        <v>4.31777777777778</v>
      </c>
      <c r="BD8" s="110">
        <v>0</v>
      </c>
      <c r="BE8" s="215">
        <v>0</v>
      </c>
      <c r="BF8" s="110">
        <v>6.57333333333333</v>
      </c>
      <c r="BG8" s="110">
        <v>10</v>
      </c>
      <c r="BH8" s="51">
        <v>0</v>
      </c>
      <c r="BI8" s="216">
        <v>0</v>
      </c>
      <c r="BJ8" s="67">
        <v>499.92</v>
      </c>
      <c r="BK8" s="68">
        <v>35</v>
      </c>
      <c r="BL8" s="67"/>
      <c r="BM8" s="67"/>
      <c r="BN8" s="67"/>
      <c r="BO8" s="96"/>
      <c r="BP8" s="67">
        <v>0</v>
      </c>
      <c r="BQ8" s="67">
        <v>0</v>
      </c>
      <c r="BR8" s="31">
        <v>748.522222222222</v>
      </c>
      <c r="BS8" s="32">
        <v>898.355555555556</v>
      </c>
      <c r="BT8" s="68">
        <v>680.85</v>
      </c>
      <c r="BU8" s="68">
        <v>34</v>
      </c>
      <c r="BV8" s="67">
        <v>1624</v>
      </c>
      <c r="BW8" s="67">
        <v>1895</v>
      </c>
      <c r="BX8" s="67">
        <v>310.57</v>
      </c>
      <c r="BY8" s="103">
        <v>0.191188370268479</v>
      </c>
      <c r="BZ8" s="67">
        <v>0</v>
      </c>
      <c r="CA8" s="31">
        <v>3230.43888888889</v>
      </c>
      <c r="CB8" s="32">
        <v>4307.46666666667</v>
      </c>
      <c r="CC8" s="33">
        <v>1653.4</v>
      </c>
      <c r="CD8" s="34">
        <f t="shared" si="10"/>
        <v>0.511818999482354</v>
      </c>
      <c r="CE8" s="35">
        <v>248</v>
      </c>
      <c r="CF8" s="65"/>
      <c r="CG8" s="65"/>
      <c r="CH8" s="66">
        <f t="shared" si="15"/>
        <v>588.5</v>
      </c>
      <c r="CI8" s="65">
        <f t="shared" si="18"/>
        <v>60</v>
      </c>
      <c r="CJ8" s="67"/>
      <c r="CK8" s="68">
        <f t="shared" si="16"/>
        <v>588.5</v>
      </c>
      <c r="CL8" s="67">
        <f t="shared" si="17"/>
        <v>588.5</v>
      </c>
    </row>
    <row r="9" spans="1:90">
      <c r="A9" s="28">
        <v>517</v>
      </c>
      <c r="B9" s="29" t="s">
        <v>291</v>
      </c>
      <c r="C9" s="30" t="s">
        <v>285</v>
      </c>
      <c r="D9" s="110">
        <v>11</v>
      </c>
      <c r="E9" s="110">
        <v>17</v>
      </c>
      <c r="F9" s="188">
        <v>2</v>
      </c>
      <c r="G9" s="186">
        <f t="shared" si="11"/>
        <v>0.181818181818182</v>
      </c>
      <c r="H9" s="189">
        <f t="shared" si="0"/>
        <v>120</v>
      </c>
      <c r="I9" s="189">
        <f t="shared" si="19"/>
        <v>90</v>
      </c>
      <c r="J9" s="110">
        <v>27</v>
      </c>
      <c r="K9" s="110">
        <v>34</v>
      </c>
      <c r="L9" s="147">
        <v>11</v>
      </c>
      <c r="M9" s="201">
        <f t="shared" si="2"/>
        <v>0.407407407407407</v>
      </c>
      <c r="N9" s="175">
        <v>55</v>
      </c>
      <c r="O9" s="175">
        <v>48</v>
      </c>
      <c r="P9" s="176">
        <v>1131</v>
      </c>
      <c r="Q9" s="209">
        <v>1357</v>
      </c>
      <c r="R9" s="210">
        <v>1340.99</v>
      </c>
      <c r="S9" s="178">
        <f t="shared" si="3"/>
        <v>1.18566755083996</v>
      </c>
      <c r="T9" s="211">
        <v>172</v>
      </c>
      <c r="U9" s="124">
        <v>3</v>
      </c>
      <c r="V9" s="125">
        <v>5</v>
      </c>
      <c r="W9" s="126">
        <v>2</v>
      </c>
      <c r="X9" s="129">
        <f t="shared" si="4"/>
        <v>0.666666666666667</v>
      </c>
      <c r="Y9" s="128">
        <v>30</v>
      </c>
      <c r="Z9" s="133"/>
      <c r="AA9" s="31">
        <v>11</v>
      </c>
      <c r="AB9" s="31">
        <v>17</v>
      </c>
      <c r="AC9" s="67">
        <v>8</v>
      </c>
      <c r="AD9" s="67">
        <v>970</v>
      </c>
      <c r="AE9" s="96">
        <f t="shared" si="12"/>
        <v>0.727272727272727</v>
      </c>
      <c r="AF9" s="67">
        <f t="shared" si="20"/>
        <v>97</v>
      </c>
      <c r="AG9" s="67"/>
      <c r="AH9" s="110">
        <v>60</v>
      </c>
      <c r="AI9" s="110">
        <v>72</v>
      </c>
      <c r="AJ9" s="110">
        <v>56</v>
      </c>
      <c r="AK9" s="110">
        <v>5</v>
      </c>
      <c r="AL9" s="110">
        <v>61</v>
      </c>
      <c r="AM9" s="149">
        <f t="shared" si="6"/>
        <v>1.01666666666667</v>
      </c>
      <c r="AN9" s="67">
        <f t="shared" ref="AN9:AN15" si="21">AJ9*4+AK9*8</f>
        <v>264</v>
      </c>
      <c r="AO9" s="67"/>
      <c r="AP9" s="110">
        <v>40</v>
      </c>
      <c r="AQ9" s="110">
        <v>53.8</v>
      </c>
      <c r="AR9" s="110">
        <v>15</v>
      </c>
      <c r="AS9" s="111">
        <f t="shared" si="8"/>
        <v>22.5</v>
      </c>
      <c r="AT9" s="110">
        <v>13.3333333333333</v>
      </c>
      <c r="AU9" s="110">
        <v>20.8666666666667</v>
      </c>
      <c r="AV9" s="110">
        <v>1</v>
      </c>
      <c r="AW9" s="111">
        <f t="shared" si="9"/>
        <v>2.5</v>
      </c>
      <c r="AX9" s="110">
        <v>6.86666666666667</v>
      </c>
      <c r="AY9" s="110">
        <v>11.2</v>
      </c>
      <c r="AZ9" s="110">
        <v>2</v>
      </c>
      <c r="BA9" s="111">
        <v>4</v>
      </c>
      <c r="BB9" s="110">
        <v>5</v>
      </c>
      <c r="BC9" s="110">
        <v>8.93333333333333</v>
      </c>
      <c r="BD9" s="110">
        <v>6</v>
      </c>
      <c r="BE9" s="215">
        <v>9</v>
      </c>
      <c r="BF9" s="110">
        <v>13.6</v>
      </c>
      <c r="BG9" s="110">
        <v>20</v>
      </c>
      <c r="BH9" s="51">
        <v>3</v>
      </c>
      <c r="BI9" s="216">
        <v>3</v>
      </c>
      <c r="BJ9" s="67">
        <v>520.45</v>
      </c>
      <c r="BK9" s="68">
        <v>36.4</v>
      </c>
      <c r="BL9" s="67">
        <v>17</v>
      </c>
      <c r="BM9" s="67">
        <v>2</v>
      </c>
      <c r="BN9" s="67">
        <v>338</v>
      </c>
      <c r="BO9" s="96">
        <f t="shared" si="14"/>
        <v>0.117647058823529</v>
      </c>
      <c r="BP9" s="67">
        <v>16.9</v>
      </c>
      <c r="BQ9" s="67">
        <v>45</v>
      </c>
      <c r="BR9" s="31">
        <v>1548.66666666667</v>
      </c>
      <c r="BS9" s="32">
        <v>1858.66666666667</v>
      </c>
      <c r="BT9" s="68">
        <v>1395.91</v>
      </c>
      <c r="BU9" s="68">
        <v>69.8</v>
      </c>
      <c r="BV9" s="67">
        <v>3361</v>
      </c>
      <c r="BW9" s="67">
        <v>3921</v>
      </c>
      <c r="BX9" s="67">
        <v>1681</v>
      </c>
      <c r="BY9" s="103">
        <v>0.500168607303672</v>
      </c>
      <c r="BZ9" s="67">
        <v>252.2</v>
      </c>
      <c r="CA9" s="31">
        <v>6683.66666666667</v>
      </c>
      <c r="CB9" s="32">
        <v>8912</v>
      </c>
      <c r="CC9" s="33">
        <v>4409.55</v>
      </c>
      <c r="CD9" s="34">
        <f t="shared" si="10"/>
        <v>0.659750137150267</v>
      </c>
      <c r="CE9" s="35">
        <v>661.4</v>
      </c>
      <c r="CF9" s="65">
        <v>1</v>
      </c>
      <c r="CG9" s="65">
        <f>CF9*3.75</f>
        <v>3.75</v>
      </c>
      <c r="CH9" s="66">
        <f t="shared" si="15"/>
        <v>1819.45</v>
      </c>
      <c r="CI9" s="65">
        <f t="shared" si="18"/>
        <v>183</v>
      </c>
      <c r="CJ9" s="67">
        <v>120</v>
      </c>
      <c r="CK9" s="68">
        <f t="shared" si="16"/>
        <v>1699.45</v>
      </c>
      <c r="CL9" s="67">
        <f t="shared" si="17"/>
        <v>1699.5</v>
      </c>
    </row>
    <row r="10" spans="1:90">
      <c r="A10" s="28">
        <v>518</v>
      </c>
      <c r="B10" s="29" t="s">
        <v>292</v>
      </c>
      <c r="C10" s="30" t="s">
        <v>285</v>
      </c>
      <c r="D10" s="110">
        <v>6</v>
      </c>
      <c r="E10" s="110">
        <v>9</v>
      </c>
      <c r="F10" s="188"/>
      <c r="G10" s="186">
        <f t="shared" si="11"/>
        <v>0</v>
      </c>
      <c r="H10" s="189">
        <f t="shared" si="0"/>
        <v>0</v>
      </c>
      <c r="I10" s="189">
        <f t="shared" si="19"/>
        <v>60</v>
      </c>
      <c r="J10" s="110">
        <v>14</v>
      </c>
      <c r="K10" s="110">
        <v>17</v>
      </c>
      <c r="L10" s="147">
        <v>1</v>
      </c>
      <c r="M10" s="201">
        <f t="shared" si="2"/>
        <v>0.0714285714285714</v>
      </c>
      <c r="N10" s="175">
        <v>5</v>
      </c>
      <c r="O10" s="175">
        <v>39</v>
      </c>
      <c r="P10" s="176">
        <v>536</v>
      </c>
      <c r="Q10" s="209">
        <v>644</v>
      </c>
      <c r="R10" s="210">
        <v>97</v>
      </c>
      <c r="S10" s="178">
        <f t="shared" si="3"/>
        <v>0.180970149253731</v>
      </c>
      <c r="T10" s="211">
        <v>0</v>
      </c>
      <c r="U10" s="124">
        <v>2</v>
      </c>
      <c r="V10" s="125">
        <v>3</v>
      </c>
      <c r="W10" s="126">
        <v>0</v>
      </c>
      <c r="X10" s="129">
        <f t="shared" si="4"/>
        <v>0</v>
      </c>
      <c r="Y10" s="128">
        <v>0</v>
      </c>
      <c r="Z10" s="133">
        <v>10</v>
      </c>
      <c r="AA10" s="110">
        <v>6</v>
      </c>
      <c r="AB10" s="31">
        <v>8</v>
      </c>
      <c r="AC10" s="67">
        <v>0</v>
      </c>
      <c r="AD10" s="67">
        <v>0</v>
      </c>
      <c r="AE10" s="96">
        <f t="shared" si="12"/>
        <v>0</v>
      </c>
      <c r="AF10" s="67">
        <f t="shared" si="20"/>
        <v>0</v>
      </c>
      <c r="AG10" s="67">
        <v>36</v>
      </c>
      <c r="AH10" s="110">
        <v>30</v>
      </c>
      <c r="AI10" s="110">
        <v>36</v>
      </c>
      <c r="AJ10" s="110">
        <v>12</v>
      </c>
      <c r="AK10" s="110">
        <v>3</v>
      </c>
      <c r="AL10" s="110">
        <v>15</v>
      </c>
      <c r="AM10" s="149">
        <f t="shared" si="6"/>
        <v>0.5</v>
      </c>
      <c r="AN10" s="67">
        <f>AJ10*3+AK10*6</f>
        <v>54</v>
      </c>
      <c r="AO10" s="67">
        <f>(AH10-AL10)*2.5</f>
        <v>37.5</v>
      </c>
      <c r="AP10" s="110">
        <v>20</v>
      </c>
      <c r="AQ10" s="110">
        <v>26.9</v>
      </c>
      <c r="AR10" s="110">
        <v>5</v>
      </c>
      <c r="AS10" s="111">
        <f t="shared" si="8"/>
        <v>7.5</v>
      </c>
      <c r="AT10" s="110">
        <v>6.66666666666667</v>
      </c>
      <c r="AU10" s="110">
        <v>10.4333333333333</v>
      </c>
      <c r="AV10" s="110">
        <v>0</v>
      </c>
      <c r="AW10" s="111">
        <f t="shared" si="9"/>
        <v>0</v>
      </c>
      <c r="AX10" s="110">
        <v>3.43333333333333</v>
      </c>
      <c r="AY10" s="110">
        <v>5.6</v>
      </c>
      <c r="AZ10" s="110">
        <v>1</v>
      </c>
      <c r="BA10" s="111">
        <v>2</v>
      </c>
      <c r="BB10" s="110">
        <v>2.5</v>
      </c>
      <c r="BC10" s="110">
        <v>4.46666666666667</v>
      </c>
      <c r="BD10" s="110">
        <v>0</v>
      </c>
      <c r="BE10" s="215">
        <v>0</v>
      </c>
      <c r="BF10" s="110">
        <v>6.8</v>
      </c>
      <c r="BG10" s="110">
        <v>10</v>
      </c>
      <c r="BH10" s="51">
        <v>0</v>
      </c>
      <c r="BI10" s="216">
        <v>0</v>
      </c>
      <c r="BJ10" s="67">
        <v>156.8</v>
      </c>
      <c r="BK10" s="68">
        <v>11</v>
      </c>
      <c r="BL10" s="67"/>
      <c r="BM10" s="67"/>
      <c r="BN10" s="67"/>
      <c r="BO10" s="96"/>
      <c r="BP10" s="67">
        <v>0</v>
      </c>
      <c r="BQ10" s="67">
        <v>0</v>
      </c>
      <c r="BR10" s="31">
        <v>774.333333333333</v>
      </c>
      <c r="BS10" s="32">
        <v>929.333333333333</v>
      </c>
      <c r="BT10" s="68">
        <v>259.79</v>
      </c>
      <c r="BU10" s="68">
        <v>13</v>
      </c>
      <c r="BV10" s="67">
        <v>1680</v>
      </c>
      <c r="BW10" s="67">
        <v>1961</v>
      </c>
      <c r="BX10" s="67">
        <v>451</v>
      </c>
      <c r="BY10" s="103">
        <v>0.268383155138556</v>
      </c>
      <c r="BZ10" s="67">
        <v>0</v>
      </c>
      <c r="CA10" s="31">
        <v>3341.83333333333</v>
      </c>
      <c r="CB10" s="32">
        <v>4456</v>
      </c>
      <c r="CC10" s="33">
        <v>833.64</v>
      </c>
      <c r="CD10" s="34">
        <f t="shared" si="10"/>
        <v>0.249455887486909</v>
      </c>
      <c r="CE10" s="35">
        <v>0</v>
      </c>
      <c r="CF10" s="65"/>
      <c r="CG10" s="65"/>
      <c r="CH10" s="66">
        <f t="shared" si="15"/>
        <v>92.5</v>
      </c>
      <c r="CI10" s="65">
        <f t="shared" si="18"/>
        <v>182.5</v>
      </c>
      <c r="CJ10" s="67"/>
      <c r="CK10" s="68">
        <f t="shared" si="16"/>
        <v>92.5</v>
      </c>
      <c r="CL10" s="67">
        <f t="shared" si="17"/>
        <v>92.5</v>
      </c>
    </row>
    <row r="11" spans="1:90">
      <c r="A11" s="28">
        <v>581</v>
      </c>
      <c r="B11" s="29" t="s">
        <v>293</v>
      </c>
      <c r="C11" s="30" t="s">
        <v>285</v>
      </c>
      <c r="D11" s="110">
        <v>9</v>
      </c>
      <c r="E11" s="110">
        <v>14</v>
      </c>
      <c r="F11" s="188">
        <v>3</v>
      </c>
      <c r="G11" s="186">
        <f t="shared" si="11"/>
        <v>0.333333333333333</v>
      </c>
      <c r="H11" s="189">
        <f t="shared" si="0"/>
        <v>180</v>
      </c>
      <c r="I11" s="189">
        <f t="shared" si="19"/>
        <v>60</v>
      </c>
      <c r="J11" s="110">
        <v>23</v>
      </c>
      <c r="K11" s="110">
        <v>29</v>
      </c>
      <c r="L11" s="147">
        <v>29</v>
      </c>
      <c r="M11" s="201">
        <f t="shared" si="2"/>
        <v>1.26086956521739</v>
      </c>
      <c r="N11" s="175">
        <v>203</v>
      </c>
      <c r="O11" s="175"/>
      <c r="P11" s="176">
        <v>1175</v>
      </c>
      <c r="Q11" s="209">
        <v>1410</v>
      </c>
      <c r="R11" s="210">
        <v>1882.84</v>
      </c>
      <c r="S11" s="178">
        <f t="shared" si="3"/>
        <v>1.6024170212766</v>
      </c>
      <c r="T11" s="211">
        <v>326</v>
      </c>
      <c r="U11" s="124">
        <v>3</v>
      </c>
      <c r="V11" s="125">
        <v>5</v>
      </c>
      <c r="W11" s="126">
        <v>9</v>
      </c>
      <c r="X11" s="129">
        <f t="shared" si="4"/>
        <v>3</v>
      </c>
      <c r="Y11" s="128">
        <v>225</v>
      </c>
      <c r="Z11" s="133"/>
      <c r="AA11" s="31">
        <v>9</v>
      </c>
      <c r="AB11" s="31">
        <v>14</v>
      </c>
      <c r="AC11" s="67">
        <v>6</v>
      </c>
      <c r="AD11" s="67">
        <v>840</v>
      </c>
      <c r="AE11" s="96">
        <f t="shared" si="12"/>
        <v>0.666666666666667</v>
      </c>
      <c r="AF11" s="67">
        <f t="shared" si="20"/>
        <v>84</v>
      </c>
      <c r="AG11" s="67"/>
      <c r="AH11" s="110">
        <v>50</v>
      </c>
      <c r="AI11" s="110">
        <v>60</v>
      </c>
      <c r="AJ11" s="110">
        <v>68</v>
      </c>
      <c r="AK11" s="110">
        <v>7</v>
      </c>
      <c r="AL11" s="110">
        <v>75</v>
      </c>
      <c r="AM11" s="149">
        <f t="shared" si="6"/>
        <v>1.5</v>
      </c>
      <c r="AN11" s="67">
        <f t="shared" si="21"/>
        <v>328</v>
      </c>
      <c r="AO11" s="67"/>
      <c r="AP11" s="110">
        <v>33.3333333333333</v>
      </c>
      <c r="AQ11" s="110">
        <v>44.8333333333333</v>
      </c>
      <c r="AR11" s="110">
        <v>40</v>
      </c>
      <c r="AS11" s="111">
        <f t="shared" si="8"/>
        <v>60</v>
      </c>
      <c r="AT11" s="110">
        <v>11.1111111111111</v>
      </c>
      <c r="AU11" s="110">
        <v>17.3888888888889</v>
      </c>
      <c r="AV11" s="110">
        <v>15</v>
      </c>
      <c r="AW11" s="111">
        <f t="shared" si="9"/>
        <v>37.5</v>
      </c>
      <c r="AX11" s="110">
        <v>5.72222222222222</v>
      </c>
      <c r="AY11" s="110">
        <v>9.33333333333333</v>
      </c>
      <c r="AZ11" s="110">
        <v>6</v>
      </c>
      <c r="BA11" s="111">
        <v>12</v>
      </c>
      <c r="BB11" s="110">
        <v>4.16666666666667</v>
      </c>
      <c r="BC11" s="110">
        <v>7.44444444444444</v>
      </c>
      <c r="BD11" s="110">
        <v>3</v>
      </c>
      <c r="BE11" s="215">
        <v>4.5</v>
      </c>
      <c r="BF11" s="110">
        <v>11.3333333333333</v>
      </c>
      <c r="BG11" s="110">
        <v>17</v>
      </c>
      <c r="BH11" s="51">
        <v>4</v>
      </c>
      <c r="BI11" s="216">
        <v>4</v>
      </c>
      <c r="BJ11" s="67">
        <v>1252</v>
      </c>
      <c r="BK11" s="68">
        <v>87.6</v>
      </c>
      <c r="BL11" s="67">
        <v>19</v>
      </c>
      <c r="BM11" s="67">
        <v>11.25</v>
      </c>
      <c r="BN11" s="67">
        <v>904.79</v>
      </c>
      <c r="BO11" s="96">
        <f t="shared" si="14"/>
        <v>0.592105263157895</v>
      </c>
      <c r="BP11" s="67">
        <v>45.2</v>
      </c>
      <c r="BQ11" s="67">
        <v>23.3</v>
      </c>
      <c r="BR11" s="31">
        <v>1290.55555555556</v>
      </c>
      <c r="BS11" s="32">
        <v>1548.88888888889</v>
      </c>
      <c r="BT11" s="68">
        <v>1326.09</v>
      </c>
      <c r="BU11" s="68">
        <v>66.3</v>
      </c>
      <c r="BV11" s="67">
        <v>2801</v>
      </c>
      <c r="BW11" s="67">
        <v>3268</v>
      </c>
      <c r="BX11" s="67">
        <v>2812</v>
      </c>
      <c r="BY11" s="103">
        <v>1.00402673913475</v>
      </c>
      <c r="BZ11" s="67">
        <v>421.8</v>
      </c>
      <c r="CA11" s="31">
        <v>5569.72222222222</v>
      </c>
      <c r="CB11" s="32">
        <v>7426.66666666667</v>
      </c>
      <c r="CC11" s="33">
        <v>4358.56</v>
      </c>
      <c r="CD11" s="34">
        <f t="shared" si="10"/>
        <v>0.782545309460875</v>
      </c>
      <c r="CE11" s="35">
        <v>653.8</v>
      </c>
      <c r="CF11" s="65">
        <v>12</v>
      </c>
      <c r="CG11" s="65">
        <f>CF11*3.75</f>
        <v>45</v>
      </c>
      <c r="CH11" s="66">
        <f t="shared" si="15"/>
        <v>2783.7</v>
      </c>
      <c r="CI11" s="65">
        <f t="shared" si="18"/>
        <v>83.3</v>
      </c>
      <c r="CJ11" s="67"/>
      <c r="CK11" s="68">
        <f t="shared" si="16"/>
        <v>2783.7</v>
      </c>
      <c r="CL11" s="67">
        <f t="shared" si="17"/>
        <v>2783.7</v>
      </c>
    </row>
    <row r="12" spans="1:90">
      <c r="A12" s="28">
        <v>585</v>
      </c>
      <c r="B12" s="29" t="s">
        <v>294</v>
      </c>
      <c r="C12" s="30" t="s">
        <v>285</v>
      </c>
      <c r="D12" s="110">
        <v>16</v>
      </c>
      <c r="E12" s="110">
        <v>24</v>
      </c>
      <c r="F12" s="188">
        <v>2</v>
      </c>
      <c r="G12" s="186">
        <f t="shared" si="11"/>
        <v>0.125</v>
      </c>
      <c r="H12" s="189">
        <f t="shared" si="0"/>
        <v>120</v>
      </c>
      <c r="I12" s="189">
        <f t="shared" si="19"/>
        <v>140</v>
      </c>
      <c r="J12" s="110">
        <v>39</v>
      </c>
      <c r="K12" s="110">
        <v>49</v>
      </c>
      <c r="L12" s="147">
        <v>39</v>
      </c>
      <c r="M12" s="201">
        <f t="shared" si="2"/>
        <v>1</v>
      </c>
      <c r="N12" s="175">
        <v>195</v>
      </c>
      <c r="O12" s="175"/>
      <c r="P12" s="176">
        <v>1663</v>
      </c>
      <c r="Q12" s="209">
        <v>1996</v>
      </c>
      <c r="R12" s="210">
        <v>3349.55</v>
      </c>
      <c r="S12" s="178">
        <f t="shared" si="3"/>
        <v>2.01416115453999</v>
      </c>
      <c r="T12" s="211">
        <v>570</v>
      </c>
      <c r="U12" s="124">
        <v>5</v>
      </c>
      <c r="V12" s="125">
        <v>8</v>
      </c>
      <c r="W12" s="126">
        <v>8</v>
      </c>
      <c r="X12" s="129">
        <f t="shared" si="4"/>
        <v>1.6</v>
      </c>
      <c r="Y12" s="128">
        <v>200</v>
      </c>
      <c r="Z12" s="133"/>
      <c r="AA12" s="31">
        <v>15</v>
      </c>
      <c r="AB12" s="31">
        <v>23</v>
      </c>
      <c r="AC12" s="67">
        <v>20</v>
      </c>
      <c r="AD12" s="67">
        <v>2521.04</v>
      </c>
      <c r="AE12" s="96">
        <f t="shared" si="12"/>
        <v>1.33333333333333</v>
      </c>
      <c r="AF12" s="67">
        <f t="shared" si="20"/>
        <v>252.104</v>
      </c>
      <c r="AG12" s="67"/>
      <c r="AH12" s="110">
        <v>86</v>
      </c>
      <c r="AI12" s="110">
        <v>103</v>
      </c>
      <c r="AJ12" s="110">
        <v>78</v>
      </c>
      <c r="AK12" s="110">
        <v>13</v>
      </c>
      <c r="AL12" s="110">
        <v>91</v>
      </c>
      <c r="AM12" s="149">
        <f t="shared" si="6"/>
        <v>1.05813953488372</v>
      </c>
      <c r="AN12" s="67">
        <f t="shared" si="21"/>
        <v>416</v>
      </c>
      <c r="AO12" s="67"/>
      <c r="AP12" s="110">
        <v>57.3333333333333</v>
      </c>
      <c r="AQ12" s="110">
        <v>77.1133333333333</v>
      </c>
      <c r="AR12" s="110">
        <v>28</v>
      </c>
      <c r="AS12" s="111">
        <f t="shared" si="8"/>
        <v>42</v>
      </c>
      <c r="AT12" s="110">
        <v>19.1111111111111</v>
      </c>
      <c r="AU12" s="110">
        <v>29.9088888888889</v>
      </c>
      <c r="AV12" s="110">
        <v>9</v>
      </c>
      <c r="AW12" s="111">
        <f t="shared" si="9"/>
        <v>22.5</v>
      </c>
      <c r="AX12" s="110">
        <v>9.84222222222222</v>
      </c>
      <c r="AY12" s="110">
        <v>16.0533333333333</v>
      </c>
      <c r="AZ12" s="110">
        <v>7</v>
      </c>
      <c r="BA12" s="111">
        <v>14</v>
      </c>
      <c r="BB12" s="110">
        <v>7.16666666666667</v>
      </c>
      <c r="BC12" s="110">
        <v>12.8044444444444</v>
      </c>
      <c r="BD12" s="110">
        <v>9</v>
      </c>
      <c r="BE12" s="215">
        <v>13.5</v>
      </c>
      <c r="BF12" s="110">
        <v>19.4933333333333</v>
      </c>
      <c r="BG12" s="110">
        <v>29</v>
      </c>
      <c r="BH12" s="51">
        <v>8</v>
      </c>
      <c r="BI12" s="216">
        <v>8</v>
      </c>
      <c r="BJ12" s="67">
        <v>380.8</v>
      </c>
      <c r="BK12" s="68">
        <v>26.7</v>
      </c>
      <c r="BL12" s="67">
        <v>29</v>
      </c>
      <c r="BM12" s="67">
        <v>20.43</v>
      </c>
      <c r="BN12" s="67">
        <v>2080.89</v>
      </c>
      <c r="BO12" s="96">
        <f t="shared" si="14"/>
        <v>0.70448275862069</v>
      </c>
      <c r="BP12" s="67">
        <v>104</v>
      </c>
      <c r="BQ12" s="67">
        <v>0</v>
      </c>
      <c r="BR12" s="31">
        <v>2219.75555555556</v>
      </c>
      <c r="BS12" s="32">
        <v>2664.08888888889</v>
      </c>
      <c r="BT12" s="68">
        <v>1524.97</v>
      </c>
      <c r="BU12" s="68">
        <v>76.2</v>
      </c>
      <c r="BV12" s="67">
        <v>4817</v>
      </c>
      <c r="BW12" s="67">
        <v>5620</v>
      </c>
      <c r="BX12" s="67">
        <v>5443.35</v>
      </c>
      <c r="BY12" s="103">
        <v>1.12997224322445</v>
      </c>
      <c r="BZ12" s="67">
        <v>816.5</v>
      </c>
      <c r="CA12" s="31">
        <v>9579.92222222222</v>
      </c>
      <c r="CB12" s="32">
        <v>12773.8666666667</v>
      </c>
      <c r="CC12" s="33">
        <v>11820.65</v>
      </c>
      <c r="CD12" s="34">
        <f t="shared" si="10"/>
        <v>1.23389832670875</v>
      </c>
      <c r="CE12" s="35">
        <v>1773.1</v>
      </c>
      <c r="CF12" s="65"/>
      <c r="CG12" s="65"/>
      <c r="CH12" s="66">
        <f t="shared" si="15"/>
        <v>4649.604</v>
      </c>
      <c r="CI12" s="65">
        <f t="shared" si="18"/>
        <v>140</v>
      </c>
      <c r="CJ12" s="67"/>
      <c r="CK12" s="68">
        <f t="shared" si="16"/>
        <v>4649.604</v>
      </c>
      <c r="CL12" s="67">
        <f t="shared" si="17"/>
        <v>4649.6</v>
      </c>
    </row>
    <row r="13" spans="1:90">
      <c r="A13" s="28">
        <v>597</v>
      </c>
      <c r="B13" s="29" t="s">
        <v>295</v>
      </c>
      <c r="C13" s="30" t="s">
        <v>285</v>
      </c>
      <c r="D13" s="110">
        <v>4</v>
      </c>
      <c r="E13" s="110">
        <v>5</v>
      </c>
      <c r="F13" s="188"/>
      <c r="G13" s="186">
        <f t="shared" si="11"/>
        <v>0</v>
      </c>
      <c r="H13" s="189">
        <f t="shared" si="0"/>
        <v>0</v>
      </c>
      <c r="I13" s="189">
        <f t="shared" si="19"/>
        <v>40</v>
      </c>
      <c r="J13" s="110">
        <v>9</v>
      </c>
      <c r="K13" s="110">
        <v>11</v>
      </c>
      <c r="L13" s="147">
        <v>0</v>
      </c>
      <c r="M13" s="201">
        <f t="shared" si="2"/>
        <v>0</v>
      </c>
      <c r="N13" s="175">
        <v>0</v>
      </c>
      <c r="O13" s="175">
        <v>27</v>
      </c>
      <c r="P13" s="176">
        <v>353</v>
      </c>
      <c r="Q13" s="209">
        <v>423</v>
      </c>
      <c r="R13" s="210">
        <v>99.78</v>
      </c>
      <c r="S13" s="178">
        <f t="shared" si="3"/>
        <v>0.282662889518414</v>
      </c>
      <c r="T13" s="211">
        <v>0</v>
      </c>
      <c r="U13" s="124">
        <v>1</v>
      </c>
      <c r="V13" s="125">
        <v>2</v>
      </c>
      <c r="W13" s="126">
        <v>1</v>
      </c>
      <c r="X13" s="129">
        <f t="shared" si="4"/>
        <v>1</v>
      </c>
      <c r="Y13" s="128">
        <v>15</v>
      </c>
      <c r="Z13" s="133"/>
      <c r="AA13" s="110">
        <v>4</v>
      </c>
      <c r="AB13" s="31">
        <v>5</v>
      </c>
      <c r="AC13" s="67">
        <v>0</v>
      </c>
      <c r="AD13" s="67">
        <v>0</v>
      </c>
      <c r="AE13" s="96">
        <f t="shared" si="12"/>
        <v>0</v>
      </c>
      <c r="AF13" s="67">
        <f t="shared" si="20"/>
        <v>0</v>
      </c>
      <c r="AG13" s="67">
        <v>24</v>
      </c>
      <c r="AH13" s="110">
        <v>19</v>
      </c>
      <c r="AI13" s="110">
        <v>23</v>
      </c>
      <c r="AJ13" s="110">
        <v>21</v>
      </c>
      <c r="AK13" s="110">
        <v>0</v>
      </c>
      <c r="AL13" s="110">
        <v>21</v>
      </c>
      <c r="AM13" s="149">
        <f t="shared" si="6"/>
        <v>1.10526315789474</v>
      </c>
      <c r="AN13" s="67">
        <f t="shared" si="21"/>
        <v>84</v>
      </c>
      <c r="AO13" s="67"/>
      <c r="AP13" s="110">
        <v>12.6666666666667</v>
      </c>
      <c r="AQ13" s="110">
        <v>17.0366666666667</v>
      </c>
      <c r="AR13" s="110">
        <v>0</v>
      </c>
      <c r="AS13" s="111">
        <f t="shared" si="8"/>
        <v>0</v>
      </c>
      <c r="AT13" s="110">
        <v>4.22222222222222</v>
      </c>
      <c r="AU13" s="110">
        <v>6.60777777777778</v>
      </c>
      <c r="AV13" s="110">
        <v>0</v>
      </c>
      <c r="AW13" s="111">
        <f t="shared" si="9"/>
        <v>0</v>
      </c>
      <c r="AX13" s="110">
        <v>2.17444444444444</v>
      </c>
      <c r="AY13" s="110">
        <v>3.54666666666667</v>
      </c>
      <c r="AZ13" s="110">
        <v>2</v>
      </c>
      <c r="BA13" s="111">
        <v>4</v>
      </c>
      <c r="BB13" s="110">
        <v>1.58333333333333</v>
      </c>
      <c r="BC13" s="110">
        <v>2.82888888888889</v>
      </c>
      <c r="BD13" s="110">
        <v>1</v>
      </c>
      <c r="BE13" s="215">
        <v>1.5</v>
      </c>
      <c r="BF13" s="110">
        <v>4.30666666666667</v>
      </c>
      <c r="BG13" s="110">
        <v>6</v>
      </c>
      <c r="BH13" s="51">
        <v>1</v>
      </c>
      <c r="BI13" s="216">
        <v>1</v>
      </c>
      <c r="BJ13" s="67">
        <v>1790.64</v>
      </c>
      <c r="BK13" s="68">
        <v>125.3</v>
      </c>
      <c r="BL13" s="67">
        <v>5</v>
      </c>
      <c r="BM13" s="67">
        <v>2</v>
      </c>
      <c r="BN13" s="67">
        <v>163</v>
      </c>
      <c r="BO13" s="96">
        <f t="shared" si="14"/>
        <v>0.4</v>
      </c>
      <c r="BP13" s="67">
        <v>8.2</v>
      </c>
      <c r="BQ13" s="67">
        <v>9</v>
      </c>
      <c r="BR13" s="31">
        <v>490.411111111111</v>
      </c>
      <c r="BS13" s="32">
        <v>588.577777777778</v>
      </c>
      <c r="BT13" s="68">
        <v>259.06</v>
      </c>
      <c r="BU13" s="68">
        <v>13</v>
      </c>
      <c r="BV13" s="67">
        <v>1064</v>
      </c>
      <c r="BW13" s="67">
        <v>1242</v>
      </c>
      <c r="BX13" s="67">
        <v>335</v>
      </c>
      <c r="BY13" s="103">
        <v>0.31476843378953</v>
      </c>
      <c r="BZ13" s="67">
        <v>0</v>
      </c>
      <c r="CA13" s="31">
        <v>2116.49444444444</v>
      </c>
      <c r="CB13" s="32">
        <v>2822.13333333333</v>
      </c>
      <c r="CC13" s="33">
        <v>1523.92</v>
      </c>
      <c r="CD13" s="34">
        <f t="shared" si="10"/>
        <v>0.720020789093077</v>
      </c>
      <c r="CE13" s="35">
        <v>228.6</v>
      </c>
      <c r="CF13" s="65"/>
      <c r="CG13" s="65"/>
      <c r="CH13" s="66">
        <f t="shared" si="15"/>
        <v>480.6</v>
      </c>
      <c r="CI13" s="65">
        <f t="shared" si="18"/>
        <v>100</v>
      </c>
      <c r="CJ13" s="67"/>
      <c r="CK13" s="68">
        <f t="shared" si="16"/>
        <v>480.6</v>
      </c>
      <c r="CL13" s="67">
        <f t="shared" si="17"/>
        <v>480.6</v>
      </c>
    </row>
    <row r="14" spans="1:90">
      <c r="A14" s="28">
        <v>709</v>
      </c>
      <c r="B14" s="29" t="s">
        <v>296</v>
      </c>
      <c r="C14" s="30" t="s">
        <v>285</v>
      </c>
      <c r="D14" s="110">
        <v>7</v>
      </c>
      <c r="E14" s="110">
        <v>11</v>
      </c>
      <c r="F14" s="188">
        <v>2</v>
      </c>
      <c r="G14" s="186">
        <f t="shared" si="11"/>
        <v>0.285714285714286</v>
      </c>
      <c r="H14" s="189">
        <f t="shared" si="0"/>
        <v>120</v>
      </c>
      <c r="I14" s="189">
        <f t="shared" si="19"/>
        <v>50</v>
      </c>
      <c r="J14" s="110">
        <v>18</v>
      </c>
      <c r="K14" s="110">
        <v>22</v>
      </c>
      <c r="L14" s="147">
        <v>19</v>
      </c>
      <c r="M14" s="201">
        <f t="shared" si="2"/>
        <v>1.05555555555556</v>
      </c>
      <c r="N14" s="175">
        <v>95</v>
      </c>
      <c r="O14" s="175"/>
      <c r="P14" s="176">
        <v>951</v>
      </c>
      <c r="Q14" s="209">
        <v>1141</v>
      </c>
      <c r="R14" s="210">
        <v>763.43</v>
      </c>
      <c r="S14" s="178">
        <f t="shared" si="3"/>
        <v>0.802765509989485</v>
      </c>
      <c r="T14" s="211">
        <v>110</v>
      </c>
      <c r="U14" s="124">
        <v>2</v>
      </c>
      <c r="V14" s="125">
        <v>4</v>
      </c>
      <c r="W14" s="126">
        <v>1</v>
      </c>
      <c r="X14" s="129">
        <f t="shared" si="4"/>
        <v>0.5</v>
      </c>
      <c r="Y14" s="128">
        <v>15</v>
      </c>
      <c r="Z14" s="133">
        <v>5</v>
      </c>
      <c r="AA14" s="110">
        <v>7</v>
      </c>
      <c r="AB14" s="31">
        <v>11</v>
      </c>
      <c r="AC14" s="67">
        <v>1</v>
      </c>
      <c r="AD14" s="67">
        <v>125</v>
      </c>
      <c r="AE14" s="96">
        <f t="shared" si="12"/>
        <v>0.142857142857143</v>
      </c>
      <c r="AF14" s="67">
        <f t="shared" si="20"/>
        <v>12.5</v>
      </c>
      <c r="AG14" s="67">
        <v>36</v>
      </c>
      <c r="AH14" s="110">
        <v>39</v>
      </c>
      <c r="AI14" s="110">
        <v>47</v>
      </c>
      <c r="AJ14" s="110">
        <v>36</v>
      </c>
      <c r="AK14" s="110">
        <v>5</v>
      </c>
      <c r="AL14" s="110">
        <v>41</v>
      </c>
      <c r="AM14" s="149">
        <f t="shared" si="6"/>
        <v>1.05128205128205</v>
      </c>
      <c r="AN14" s="67">
        <f t="shared" si="21"/>
        <v>184</v>
      </c>
      <c r="AO14" s="67"/>
      <c r="AP14" s="110">
        <v>26</v>
      </c>
      <c r="AQ14" s="110">
        <v>34.97</v>
      </c>
      <c r="AR14" s="110">
        <v>2</v>
      </c>
      <c r="AS14" s="111">
        <f t="shared" si="8"/>
        <v>3</v>
      </c>
      <c r="AT14" s="110">
        <v>8.66666666666667</v>
      </c>
      <c r="AU14" s="110">
        <v>13.5633333333333</v>
      </c>
      <c r="AV14" s="110">
        <v>0</v>
      </c>
      <c r="AW14" s="111">
        <f t="shared" si="9"/>
        <v>0</v>
      </c>
      <c r="AX14" s="110">
        <v>4.46333333333333</v>
      </c>
      <c r="AY14" s="110">
        <v>7.28</v>
      </c>
      <c r="AZ14" s="110">
        <v>2</v>
      </c>
      <c r="BA14" s="111">
        <v>4</v>
      </c>
      <c r="BB14" s="110">
        <v>3.25</v>
      </c>
      <c r="BC14" s="110">
        <v>5.80666666666667</v>
      </c>
      <c r="BD14" s="110">
        <v>5</v>
      </c>
      <c r="BE14" s="215">
        <v>7.5</v>
      </c>
      <c r="BF14" s="110">
        <v>8.84</v>
      </c>
      <c r="BG14" s="110">
        <v>13</v>
      </c>
      <c r="BH14" s="51">
        <v>8</v>
      </c>
      <c r="BI14" s="216">
        <v>8</v>
      </c>
      <c r="BJ14" s="67">
        <v>98</v>
      </c>
      <c r="BK14" s="68">
        <v>6.9</v>
      </c>
      <c r="BL14" s="67">
        <v>12</v>
      </c>
      <c r="BM14" s="67">
        <v>7</v>
      </c>
      <c r="BN14" s="67">
        <v>636.54</v>
      </c>
      <c r="BO14" s="96">
        <f t="shared" si="14"/>
        <v>0.583333333333333</v>
      </c>
      <c r="BP14" s="67">
        <v>31.8</v>
      </c>
      <c r="BQ14" s="67">
        <v>15</v>
      </c>
      <c r="BR14" s="31">
        <v>1006.63333333333</v>
      </c>
      <c r="BS14" s="32">
        <v>1208.13333333333</v>
      </c>
      <c r="BT14" s="68">
        <v>819.98</v>
      </c>
      <c r="BU14" s="68">
        <v>41</v>
      </c>
      <c r="BV14" s="67">
        <v>2185</v>
      </c>
      <c r="BW14" s="67">
        <v>2549</v>
      </c>
      <c r="BX14" s="67">
        <v>214.32</v>
      </c>
      <c r="BY14" s="103">
        <v>0.0981065628676364</v>
      </c>
      <c r="BZ14" s="67">
        <v>0</v>
      </c>
      <c r="CA14" s="31">
        <v>4344.38333333333</v>
      </c>
      <c r="CB14" s="32">
        <v>5792.8</v>
      </c>
      <c r="CC14" s="33">
        <v>4371.89</v>
      </c>
      <c r="CD14" s="34">
        <f t="shared" si="10"/>
        <v>1.00633154686319</v>
      </c>
      <c r="CE14" s="35">
        <v>655.8</v>
      </c>
      <c r="CF14" s="65"/>
      <c r="CG14" s="65"/>
      <c r="CH14" s="66">
        <f t="shared" si="15"/>
        <v>1294.5</v>
      </c>
      <c r="CI14" s="65">
        <f t="shared" si="18"/>
        <v>106</v>
      </c>
      <c r="CJ14" s="67"/>
      <c r="CK14" s="68">
        <f t="shared" si="16"/>
        <v>1294.5</v>
      </c>
      <c r="CL14" s="67">
        <f t="shared" si="17"/>
        <v>1294.5</v>
      </c>
    </row>
    <row r="15" spans="1:90">
      <c r="A15" s="28">
        <v>726</v>
      </c>
      <c r="B15" s="29" t="s">
        <v>297</v>
      </c>
      <c r="C15" s="30" t="s">
        <v>285</v>
      </c>
      <c r="D15" s="110">
        <v>13</v>
      </c>
      <c r="E15" s="110">
        <v>19</v>
      </c>
      <c r="F15" s="188">
        <v>11</v>
      </c>
      <c r="G15" s="186">
        <f t="shared" si="11"/>
        <v>0.846153846153846</v>
      </c>
      <c r="H15" s="189">
        <f t="shared" si="0"/>
        <v>660</v>
      </c>
      <c r="I15" s="189"/>
      <c r="J15" s="110">
        <v>31</v>
      </c>
      <c r="K15" s="110">
        <v>39</v>
      </c>
      <c r="L15" s="147">
        <v>37</v>
      </c>
      <c r="M15" s="201">
        <f t="shared" si="2"/>
        <v>1.19354838709677</v>
      </c>
      <c r="N15" s="175">
        <v>185</v>
      </c>
      <c r="O15" s="175"/>
      <c r="P15" s="176">
        <v>1536</v>
      </c>
      <c r="Q15" s="209">
        <v>1843</v>
      </c>
      <c r="R15" s="210">
        <v>2812.52</v>
      </c>
      <c r="S15" s="178">
        <f t="shared" si="3"/>
        <v>1.83106770833333</v>
      </c>
      <c r="T15" s="211">
        <v>466</v>
      </c>
      <c r="U15" s="124">
        <v>4</v>
      </c>
      <c r="V15" s="125">
        <v>6</v>
      </c>
      <c r="W15" s="126">
        <v>5</v>
      </c>
      <c r="X15" s="129">
        <f t="shared" si="4"/>
        <v>1.25</v>
      </c>
      <c r="Y15" s="128">
        <v>75</v>
      </c>
      <c r="Z15" s="133"/>
      <c r="AA15" s="31">
        <v>13</v>
      </c>
      <c r="AB15" s="31">
        <v>19</v>
      </c>
      <c r="AC15" s="67">
        <v>13</v>
      </c>
      <c r="AD15" s="67">
        <v>1775</v>
      </c>
      <c r="AE15" s="96">
        <f t="shared" si="12"/>
        <v>1</v>
      </c>
      <c r="AF15" s="67">
        <f t="shared" si="20"/>
        <v>177.5</v>
      </c>
      <c r="AG15" s="67"/>
      <c r="AH15" s="110">
        <v>68</v>
      </c>
      <c r="AI15" s="110">
        <v>82</v>
      </c>
      <c r="AJ15" s="110">
        <v>51.5</v>
      </c>
      <c r="AK15" s="110">
        <v>18</v>
      </c>
      <c r="AL15" s="110">
        <v>69.5</v>
      </c>
      <c r="AM15" s="149">
        <f t="shared" si="6"/>
        <v>1.02205882352941</v>
      </c>
      <c r="AN15" s="67">
        <f t="shared" si="21"/>
        <v>350</v>
      </c>
      <c r="AO15" s="67"/>
      <c r="AP15" s="110">
        <v>45.3333333333333</v>
      </c>
      <c r="AQ15" s="110">
        <v>60.9733333333333</v>
      </c>
      <c r="AR15" s="110">
        <v>47</v>
      </c>
      <c r="AS15" s="111">
        <f t="shared" si="8"/>
        <v>70.5</v>
      </c>
      <c r="AT15" s="110">
        <v>15.1111111111111</v>
      </c>
      <c r="AU15" s="110">
        <v>23.6488888888889</v>
      </c>
      <c r="AV15" s="110">
        <v>11</v>
      </c>
      <c r="AW15" s="111">
        <f t="shared" si="9"/>
        <v>27.5</v>
      </c>
      <c r="AX15" s="110">
        <v>7.78222222222222</v>
      </c>
      <c r="AY15" s="110">
        <v>12.6933333333333</v>
      </c>
      <c r="AZ15" s="110">
        <v>8</v>
      </c>
      <c r="BA15" s="111">
        <v>16</v>
      </c>
      <c r="BB15" s="110">
        <v>5.66666666666667</v>
      </c>
      <c r="BC15" s="110">
        <v>10.1244444444444</v>
      </c>
      <c r="BD15" s="110">
        <v>17</v>
      </c>
      <c r="BE15" s="215">
        <v>42.5</v>
      </c>
      <c r="BF15" s="110">
        <v>15.4133333333333</v>
      </c>
      <c r="BG15" s="110">
        <v>23</v>
      </c>
      <c r="BH15" s="51">
        <v>7</v>
      </c>
      <c r="BI15" s="216">
        <v>7</v>
      </c>
      <c r="BJ15" s="67">
        <v>2018.94</v>
      </c>
      <c r="BK15" s="68">
        <v>141.3</v>
      </c>
      <c r="BL15" s="67">
        <v>21</v>
      </c>
      <c r="BM15" s="67">
        <v>9</v>
      </c>
      <c r="BN15" s="67">
        <v>749.5</v>
      </c>
      <c r="BO15" s="96">
        <f t="shared" si="14"/>
        <v>0.428571428571429</v>
      </c>
      <c r="BP15" s="67">
        <v>37.5</v>
      </c>
      <c r="BQ15" s="67">
        <v>36</v>
      </c>
      <c r="BR15" s="31">
        <v>1755.15555555556</v>
      </c>
      <c r="BS15" s="32">
        <v>2106.48888888889</v>
      </c>
      <c r="BT15" s="68">
        <v>1395.26</v>
      </c>
      <c r="BU15" s="68">
        <v>69.8</v>
      </c>
      <c r="BV15" s="67">
        <v>3809</v>
      </c>
      <c r="BW15" s="67">
        <v>4444</v>
      </c>
      <c r="BX15" s="67">
        <v>5575.08</v>
      </c>
      <c r="BY15" s="103">
        <v>1.46366658459944</v>
      </c>
      <c r="BZ15" s="67">
        <v>1393.8</v>
      </c>
      <c r="CA15" s="31">
        <v>7574.82222222222</v>
      </c>
      <c r="CB15" s="32">
        <v>10100.2666666667</v>
      </c>
      <c r="CC15" s="33">
        <v>7132.57</v>
      </c>
      <c r="CD15" s="34">
        <f t="shared" si="10"/>
        <v>0.941615498126836</v>
      </c>
      <c r="CE15" s="35">
        <v>1069.9</v>
      </c>
      <c r="CF15" s="65"/>
      <c r="CG15" s="65"/>
      <c r="CH15" s="66">
        <f t="shared" si="15"/>
        <v>4789.3</v>
      </c>
      <c r="CI15" s="65">
        <f t="shared" si="18"/>
        <v>36</v>
      </c>
      <c r="CJ15" s="67"/>
      <c r="CK15" s="68">
        <f t="shared" si="16"/>
        <v>4789.3</v>
      </c>
      <c r="CL15" s="67">
        <f t="shared" si="17"/>
        <v>4789.3</v>
      </c>
    </row>
    <row r="16" spans="1:90">
      <c r="A16" s="28">
        <v>727</v>
      </c>
      <c r="B16" s="29" t="s">
        <v>298</v>
      </c>
      <c r="C16" s="30" t="s">
        <v>285</v>
      </c>
      <c r="D16" s="110">
        <v>5</v>
      </c>
      <c r="E16" s="110">
        <v>8</v>
      </c>
      <c r="F16" s="188">
        <v>4.5</v>
      </c>
      <c r="G16" s="186">
        <f t="shared" si="11"/>
        <v>0.9</v>
      </c>
      <c r="H16" s="189">
        <f t="shared" si="0"/>
        <v>270</v>
      </c>
      <c r="I16" s="189"/>
      <c r="J16" s="110">
        <v>13</v>
      </c>
      <c r="K16" s="110">
        <v>16</v>
      </c>
      <c r="L16" s="147">
        <v>2</v>
      </c>
      <c r="M16" s="201">
        <f t="shared" si="2"/>
        <v>0.153846153846154</v>
      </c>
      <c r="N16" s="175">
        <v>10</v>
      </c>
      <c r="O16" s="175">
        <v>33</v>
      </c>
      <c r="P16" s="176">
        <v>600</v>
      </c>
      <c r="Q16" s="209">
        <v>720</v>
      </c>
      <c r="R16" s="210">
        <v>640.11</v>
      </c>
      <c r="S16" s="178">
        <f t="shared" si="3"/>
        <v>1.06685</v>
      </c>
      <c r="T16" s="211">
        <v>84.5</v>
      </c>
      <c r="U16" s="124">
        <v>2</v>
      </c>
      <c r="V16" s="125">
        <v>3</v>
      </c>
      <c r="W16" s="126">
        <v>2</v>
      </c>
      <c r="X16" s="129">
        <f t="shared" si="4"/>
        <v>1</v>
      </c>
      <c r="Y16" s="128">
        <v>30</v>
      </c>
      <c r="Z16" s="133"/>
      <c r="AA16" s="31">
        <v>5</v>
      </c>
      <c r="AB16" s="31">
        <v>8</v>
      </c>
      <c r="AC16" s="67">
        <v>5</v>
      </c>
      <c r="AD16" s="67">
        <v>685</v>
      </c>
      <c r="AE16" s="96">
        <f t="shared" si="12"/>
        <v>1</v>
      </c>
      <c r="AF16" s="67">
        <f t="shared" si="20"/>
        <v>68.5</v>
      </c>
      <c r="AG16" s="67"/>
      <c r="AH16" s="110">
        <v>28</v>
      </c>
      <c r="AI16" s="110">
        <v>34</v>
      </c>
      <c r="AJ16" s="110">
        <v>2</v>
      </c>
      <c r="AK16" s="110">
        <v>3</v>
      </c>
      <c r="AL16" s="110">
        <v>5</v>
      </c>
      <c r="AM16" s="149">
        <f t="shared" si="6"/>
        <v>0.178571428571429</v>
      </c>
      <c r="AN16" s="67">
        <f t="shared" ref="AN16:AN19" si="22">AJ16*3+AK16*6</f>
        <v>24</v>
      </c>
      <c r="AO16" s="67">
        <f>(AH16-AL16)*2.5</f>
        <v>57.5</v>
      </c>
      <c r="AP16" s="110">
        <v>18.6666666666667</v>
      </c>
      <c r="AQ16" s="110">
        <v>25.1066666666667</v>
      </c>
      <c r="AR16" s="110">
        <v>10</v>
      </c>
      <c r="AS16" s="111">
        <f t="shared" si="8"/>
        <v>15</v>
      </c>
      <c r="AT16" s="110">
        <v>6.22222222222222</v>
      </c>
      <c r="AU16" s="110">
        <v>9.73777777777778</v>
      </c>
      <c r="AV16" s="110">
        <v>4</v>
      </c>
      <c r="AW16" s="111">
        <f t="shared" si="9"/>
        <v>10</v>
      </c>
      <c r="AX16" s="110">
        <v>3.20444444444444</v>
      </c>
      <c r="AY16" s="110">
        <v>5.22666666666667</v>
      </c>
      <c r="AZ16" s="110">
        <v>4</v>
      </c>
      <c r="BA16" s="111">
        <v>8</v>
      </c>
      <c r="BB16" s="110">
        <v>2.33333333333333</v>
      </c>
      <c r="BC16" s="110">
        <v>4.16888888888889</v>
      </c>
      <c r="BD16" s="110">
        <v>2</v>
      </c>
      <c r="BE16" s="215">
        <v>3</v>
      </c>
      <c r="BF16" s="110">
        <v>6.34666666666667</v>
      </c>
      <c r="BG16" s="110">
        <v>10</v>
      </c>
      <c r="BH16" s="51">
        <v>3</v>
      </c>
      <c r="BI16" s="216">
        <v>3</v>
      </c>
      <c r="BJ16" s="67">
        <v>247.52</v>
      </c>
      <c r="BK16" s="68">
        <v>17.3</v>
      </c>
      <c r="BL16" s="67">
        <v>8</v>
      </c>
      <c r="BM16" s="67">
        <v>3</v>
      </c>
      <c r="BN16" s="67">
        <v>230.5</v>
      </c>
      <c r="BO16" s="96">
        <f t="shared" si="14"/>
        <v>0.375</v>
      </c>
      <c r="BP16" s="67">
        <v>11.5</v>
      </c>
      <c r="BQ16" s="67">
        <v>15</v>
      </c>
      <c r="BR16" s="31">
        <v>722.711111111111</v>
      </c>
      <c r="BS16" s="32">
        <v>867.377777777778</v>
      </c>
      <c r="BT16" s="68">
        <v>731.75</v>
      </c>
      <c r="BU16" s="68">
        <v>36.6</v>
      </c>
      <c r="BV16" s="67">
        <v>1568</v>
      </c>
      <c r="BW16" s="67">
        <v>1830</v>
      </c>
      <c r="BX16" s="67">
        <v>875.18</v>
      </c>
      <c r="BY16" s="103">
        <v>0.558006579935447</v>
      </c>
      <c r="BZ16" s="67">
        <v>131.3</v>
      </c>
      <c r="CA16" s="31">
        <v>3119.04444444444</v>
      </c>
      <c r="CB16" s="32">
        <v>4158.93333333333</v>
      </c>
      <c r="CC16" s="33">
        <v>1298.72</v>
      </c>
      <c r="CD16" s="34">
        <f t="shared" si="10"/>
        <v>0.416383935250825</v>
      </c>
      <c r="CE16" s="35">
        <v>0</v>
      </c>
      <c r="CF16" s="65"/>
      <c r="CG16" s="65"/>
      <c r="CH16" s="66">
        <f t="shared" si="15"/>
        <v>722.7</v>
      </c>
      <c r="CI16" s="65">
        <f t="shared" si="18"/>
        <v>105.5</v>
      </c>
      <c r="CJ16" s="67"/>
      <c r="CK16" s="68">
        <f t="shared" si="16"/>
        <v>722.7</v>
      </c>
      <c r="CL16" s="67">
        <f t="shared" si="17"/>
        <v>722.7</v>
      </c>
    </row>
    <row r="17" spans="1:90">
      <c r="A17" s="28">
        <v>730</v>
      </c>
      <c r="B17" s="29" t="s">
        <v>299</v>
      </c>
      <c r="C17" s="30" t="s">
        <v>285</v>
      </c>
      <c r="D17" s="110">
        <v>12</v>
      </c>
      <c r="E17" s="110">
        <v>18</v>
      </c>
      <c r="F17" s="188">
        <v>13</v>
      </c>
      <c r="G17" s="186">
        <f t="shared" si="11"/>
        <v>1.08333333333333</v>
      </c>
      <c r="H17" s="189">
        <f t="shared" si="0"/>
        <v>780</v>
      </c>
      <c r="I17" s="189"/>
      <c r="J17" s="110">
        <v>28</v>
      </c>
      <c r="K17" s="110">
        <v>36</v>
      </c>
      <c r="L17" s="147">
        <v>43</v>
      </c>
      <c r="M17" s="201">
        <f t="shared" si="2"/>
        <v>1.53571428571429</v>
      </c>
      <c r="N17" s="175">
        <v>301</v>
      </c>
      <c r="O17" s="175"/>
      <c r="P17" s="176">
        <v>1167</v>
      </c>
      <c r="Q17" s="209">
        <v>1400</v>
      </c>
      <c r="R17" s="210">
        <v>986.08</v>
      </c>
      <c r="S17" s="178">
        <f t="shared" si="3"/>
        <v>0.84497000856898</v>
      </c>
      <c r="T17" s="211">
        <v>131</v>
      </c>
      <c r="U17" s="124">
        <v>4</v>
      </c>
      <c r="V17" s="125">
        <v>6</v>
      </c>
      <c r="W17" s="126">
        <v>8</v>
      </c>
      <c r="X17" s="129">
        <f t="shared" si="4"/>
        <v>2</v>
      </c>
      <c r="Y17" s="128">
        <v>200</v>
      </c>
      <c r="Z17" s="133"/>
      <c r="AA17" s="31">
        <v>12</v>
      </c>
      <c r="AB17" s="31">
        <v>18</v>
      </c>
      <c r="AC17" s="67">
        <v>10</v>
      </c>
      <c r="AD17" s="67">
        <v>1310</v>
      </c>
      <c r="AE17" s="96">
        <f t="shared" si="12"/>
        <v>0.833333333333333</v>
      </c>
      <c r="AF17" s="67">
        <f t="shared" si="20"/>
        <v>131</v>
      </c>
      <c r="AG17" s="67"/>
      <c r="AH17" s="110">
        <v>63</v>
      </c>
      <c r="AI17" s="110">
        <v>76</v>
      </c>
      <c r="AJ17" s="110">
        <v>96</v>
      </c>
      <c r="AK17" s="110">
        <v>17</v>
      </c>
      <c r="AL17" s="110">
        <v>113</v>
      </c>
      <c r="AM17" s="149">
        <f t="shared" si="6"/>
        <v>1.79365079365079</v>
      </c>
      <c r="AN17" s="67">
        <f>AJ17*4+AK17*8</f>
        <v>520</v>
      </c>
      <c r="AO17" s="67"/>
      <c r="AP17" s="110">
        <v>42</v>
      </c>
      <c r="AQ17" s="110">
        <v>56.49</v>
      </c>
      <c r="AR17" s="110">
        <v>20</v>
      </c>
      <c r="AS17" s="111">
        <f t="shared" si="8"/>
        <v>30</v>
      </c>
      <c r="AT17" s="110">
        <v>14</v>
      </c>
      <c r="AU17" s="110">
        <v>21.91</v>
      </c>
      <c r="AV17" s="110">
        <v>10</v>
      </c>
      <c r="AW17" s="111">
        <f t="shared" si="9"/>
        <v>25</v>
      </c>
      <c r="AX17" s="110">
        <v>7.21</v>
      </c>
      <c r="AY17" s="110">
        <v>11.76</v>
      </c>
      <c r="AZ17" s="110">
        <v>7</v>
      </c>
      <c r="BA17" s="111">
        <v>14</v>
      </c>
      <c r="BB17" s="110">
        <v>5.25</v>
      </c>
      <c r="BC17" s="110">
        <v>9.38</v>
      </c>
      <c r="BD17" s="110">
        <v>4</v>
      </c>
      <c r="BE17" s="215">
        <v>6</v>
      </c>
      <c r="BF17" s="110">
        <v>14.28</v>
      </c>
      <c r="BG17" s="110">
        <v>21</v>
      </c>
      <c r="BH17" s="51">
        <v>3</v>
      </c>
      <c r="BI17" s="216">
        <v>3</v>
      </c>
      <c r="BJ17" s="67">
        <v>951.6</v>
      </c>
      <c r="BK17" s="68">
        <v>66.6</v>
      </c>
      <c r="BL17" s="67">
        <v>15</v>
      </c>
      <c r="BM17" s="67">
        <v>28.5</v>
      </c>
      <c r="BN17" s="67">
        <v>2698.05</v>
      </c>
      <c r="BO17" s="96">
        <f t="shared" si="14"/>
        <v>1.9</v>
      </c>
      <c r="BP17" s="67">
        <v>323.8</v>
      </c>
      <c r="BQ17" s="67">
        <v>0</v>
      </c>
      <c r="BR17" s="31">
        <v>1626.1</v>
      </c>
      <c r="BS17" s="32">
        <v>1951.6</v>
      </c>
      <c r="BT17" s="68">
        <v>1284.65</v>
      </c>
      <c r="BU17" s="68">
        <v>64.2</v>
      </c>
      <c r="BV17" s="67">
        <v>3529</v>
      </c>
      <c r="BW17" s="67">
        <v>4117</v>
      </c>
      <c r="BX17" s="67">
        <v>2817</v>
      </c>
      <c r="BY17" s="103">
        <v>0.798263486458992</v>
      </c>
      <c r="BZ17" s="67">
        <v>422.6</v>
      </c>
      <c r="CA17" s="31">
        <v>7017.85</v>
      </c>
      <c r="CB17" s="32">
        <v>9357.6</v>
      </c>
      <c r="CC17" s="33">
        <v>5497.61</v>
      </c>
      <c r="CD17" s="34">
        <f t="shared" si="10"/>
        <v>0.783375250254708</v>
      </c>
      <c r="CE17" s="35">
        <v>824.6</v>
      </c>
      <c r="CF17" s="65"/>
      <c r="CG17" s="65"/>
      <c r="CH17" s="66">
        <f t="shared" si="15"/>
        <v>3842.8</v>
      </c>
      <c r="CI17" s="65">
        <f t="shared" si="18"/>
        <v>0</v>
      </c>
      <c r="CJ17" s="67"/>
      <c r="CK17" s="68">
        <f t="shared" si="16"/>
        <v>3842.8</v>
      </c>
      <c r="CL17" s="67">
        <f t="shared" si="17"/>
        <v>3842.8</v>
      </c>
    </row>
    <row r="18" spans="1:90">
      <c r="A18" s="28">
        <v>731</v>
      </c>
      <c r="B18" s="29" t="s">
        <v>300</v>
      </c>
      <c r="C18" s="30" t="s">
        <v>285</v>
      </c>
      <c r="D18" s="110">
        <v>6</v>
      </c>
      <c r="E18" s="110">
        <v>9</v>
      </c>
      <c r="F18" s="188">
        <v>1</v>
      </c>
      <c r="G18" s="186">
        <f t="shared" si="11"/>
        <v>0.166666666666667</v>
      </c>
      <c r="H18" s="189">
        <f t="shared" si="0"/>
        <v>60</v>
      </c>
      <c r="I18" s="189">
        <f t="shared" ref="I18:I24" si="23">(D18-F18)*10</f>
        <v>50</v>
      </c>
      <c r="J18" s="110">
        <v>14</v>
      </c>
      <c r="K18" s="110">
        <v>18</v>
      </c>
      <c r="L18" s="147">
        <v>5</v>
      </c>
      <c r="M18" s="201">
        <f t="shared" si="2"/>
        <v>0.357142857142857</v>
      </c>
      <c r="N18" s="175">
        <v>25</v>
      </c>
      <c r="O18" s="175">
        <v>27</v>
      </c>
      <c r="P18" s="176">
        <v>956</v>
      </c>
      <c r="Q18" s="209">
        <v>1147</v>
      </c>
      <c r="R18" s="210">
        <v>624.9</v>
      </c>
      <c r="S18" s="178">
        <f t="shared" si="3"/>
        <v>0.653661087866109</v>
      </c>
      <c r="T18" s="211">
        <v>81</v>
      </c>
      <c r="U18" s="124">
        <v>2</v>
      </c>
      <c r="V18" s="125">
        <v>3</v>
      </c>
      <c r="W18" s="126">
        <v>2</v>
      </c>
      <c r="X18" s="129">
        <f t="shared" si="4"/>
        <v>1</v>
      </c>
      <c r="Y18" s="128">
        <v>30</v>
      </c>
      <c r="Z18" s="133"/>
      <c r="AA18" s="31">
        <v>6</v>
      </c>
      <c r="AB18" s="31">
        <v>9</v>
      </c>
      <c r="AC18" s="67">
        <v>8</v>
      </c>
      <c r="AD18" s="67">
        <v>940</v>
      </c>
      <c r="AE18" s="96">
        <f t="shared" si="12"/>
        <v>1.33333333333333</v>
      </c>
      <c r="AF18" s="67">
        <f t="shared" si="20"/>
        <v>94</v>
      </c>
      <c r="AG18" s="67"/>
      <c r="AH18" s="110">
        <v>31</v>
      </c>
      <c r="AI18" s="110">
        <v>37</v>
      </c>
      <c r="AJ18" s="110">
        <v>17</v>
      </c>
      <c r="AK18" s="110">
        <v>3</v>
      </c>
      <c r="AL18" s="110">
        <v>20</v>
      </c>
      <c r="AM18" s="149">
        <f t="shared" si="6"/>
        <v>0.645161290322581</v>
      </c>
      <c r="AN18" s="67">
        <f t="shared" si="22"/>
        <v>69</v>
      </c>
      <c r="AO18" s="67">
        <f>(AH18-AL18)*2.5</f>
        <v>27.5</v>
      </c>
      <c r="AP18" s="110">
        <v>20.6666666666667</v>
      </c>
      <c r="AQ18" s="110">
        <v>27.7966666666667</v>
      </c>
      <c r="AR18" s="110">
        <v>1</v>
      </c>
      <c r="AS18" s="111">
        <f t="shared" si="8"/>
        <v>1.5</v>
      </c>
      <c r="AT18" s="110">
        <v>6.88888888888889</v>
      </c>
      <c r="AU18" s="110">
        <v>10.7811111111111</v>
      </c>
      <c r="AV18" s="110">
        <v>3</v>
      </c>
      <c r="AW18" s="111">
        <f t="shared" si="9"/>
        <v>7.5</v>
      </c>
      <c r="AX18" s="110">
        <v>3.54777777777778</v>
      </c>
      <c r="AY18" s="110">
        <v>5.78666666666667</v>
      </c>
      <c r="AZ18" s="110">
        <v>5</v>
      </c>
      <c r="BA18" s="111">
        <v>10</v>
      </c>
      <c r="BB18" s="110">
        <v>2.58333333333333</v>
      </c>
      <c r="BC18" s="110">
        <v>4.61555555555556</v>
      </c>
      <c r="BD18" s="110">
        <v>1</v>
      </c>
      <c r="BE18" s="215">
        <v>1.5</v>
      </c>
      <c r="BF18" s="110">
        <v>7.02666666666667</v>
      </c>
      <c r="BG18" s="110">
        <v>11</v>
      </c>
      <c r="BH18" s="51">
        <v>0</v>
      </c>
      <c r="BI18" s="216">
        <v>0</v>
      </c>
      <c r="BJ18" s="67"/>
      <c r="BK18" s="68"/>
      <c r="BL18" s="67">
        <v>10</v>
      </c>
      <c r="BM18" s="67">
        <v>2</v>
      </c>
      <c r="BN18" s="67">
        <v>286</v>
      </c>
      <c r="BO18" s="96">
        <f t="shared" si="14"/>
        <v>0.2</v>
      </c>
      <c r="BP18" s="67">
        <v>14.3</v>
      </c>
      <c r="BQ18" s="67">
        <v>24</v>
      </c>
      <c r="BR18" s="31">
        <v>800.144444444444</v>
      </c>
      <c r="BS18" s="32">
        <v>960.311111111111</v>
      </c>
      <c r="BT18" s="68">
        <v>432.84</v>
      </c>
      <c r="BU18" s="68">
        <v>21.6</v>
      </c>
      <c r="BV18" s="67">
        <v>1736</v>
      </c>
      <c r="BW18" s="67">
        <v>2026</v>
      </c>
      <c r="BX18" s="67">
        <v>361</v>
      </c>
      <c r="BY18" s="103">
        <v>0.20789568486879</v>
      </c>
      <c r="BZ18" s="67">
        <v>0</v>
      </c>
      <c r="CA18" s="31">
        <v>3453.22777777778</v>
      </c>
      <c r="CB18" s="32">
        <v>4604.53333333333</v>
      </c>
      <c r="CC18" s="33">
        <v>1707</v>
      </c>
      <c r="CD18" s="34">
        <f t="shared" si="10"/>
        <v>0.494320128832766</v>
      </c>
      <c r="CE18" s="35">
        <v>0</v>
      </c>
      <c r="CF18" s="65"/>
      <c r="CG18" s="65"/>
      <c r="CH18" s="66">
        <f t="shared" si="15"/>
        <v>415.4</v>
      </c>
      <c r="CI18" s="65">
        <f t="shared" si="18"/>
        <v>128.5</v>
      </c>
      <c r="CJ18" s="67"/>
      <c r="CK18" s="68">
        <f t="shared" si="16"/>
        <v>415.4</v>
      </c>
      <c r="CL18" s="67">
        <f t="shared" si="17"/>
        <v>415.4</v>
      </c>
    </row>
    <row r="19" spans="1:90">
      <c r="A19" s="28">
        <v>741</v>
      </c>
      <c r="B19" s="29" t="s">
        <v>301</v>
      </c>
      <c r="C19" s="30" t="s">
        <v>285</v>
      </c>
      <c r="D19" s="110">
        <v>5</v>
      </c>
      <c r="E19" s="110">
        <v>7</v>
      </c>
      <c r="F19" s="188">
        <v>1</v>
      </c>
      <c r="G19" s="186">
        <f t="shared" si="11"/>
        <v>0.2</v>
      </c>
      <c r="H19" s="189">
        <f t="shared" si="0"/>
        <v>60</v>
      </c>
      <c r="I19" s="189">
        <f t="shared" si="23"/>
        <v>40</v>
      </c>
      <c r="J19" s="110">
        <v>12</v>
      </c>
      <c r="K19" s="110">
        <v>15</v>
      </c>
      <c r="L19" s="147">
        <v>5</v>
      </c>
      <c r="M19" s="201">
        <f t="shared" si="2"/>
        <v>0.416666666666667</v>
      </c>
      <c r="N19" s="175">
        <v>25</v>
      </c>
      <c r="O19" s="175">
        <v>21</v>
      </c>
      <c r="P19" s="176">
        <v>469</v>
      </c>
      <c r="Q19" s="209">
        <v>563</v>
      </c>
      <c r="R19" s="210">
        <v>674.18</v>
      </c>
      <c r="S19" s="178">
        <f t="shared" si="3"/>
        <v>1.43748400852878</v>
      </c>
      <c r="T19" s="211">
        <v>115.5</v>
      </c>
      <c r="U19" s="124">
        <v>1</v>
      </c>
      <c r="V19" s="125">
        <v>2</v>
      </c>
      <c r="W19" s="126">
        <v>1</v>
      </c>
      <c r="X19" s="129">
        <f t="shared" si="4"/>
        <v>1</v>
      </c>
      <c r="Y19" s="128">
        <v>15</v>
      </c>
      <c r="Z19" s="133"/>
      <c r="AA19" s="110">
        <v>5</v>
      </c>
      <c r="AB19" s="31">
        <v>7</v>
      </c>
      <c r="AC19" s="67">
        <v>2</v>
      </c>
      <c r="AD19" s="67">
        <v>220</v>
      </c>
      <c r="AE19" s="96">
        <f t="shared" si="12"/>
        <v>0.4</v>
      </c>
      <c r="AF19" s="67">
        <f t="shared" si="20"/>
        <v>22</v>
      </c>
      <c r="AG19" s="67">
        <v>18</v>
      </c>
      <c r="AH19" s="110">
        <v>26</v>
      </c>
      <c r="AI19" s="110">
        <v>31</v>
      </c>
      <c r="AJ19" s="110">
        <v>22</v>
      </c>
      <c r="AK19" s="110">
        <v>2</v>
      </c>
      <c r="AL19" s="110">
        <v>24</v>
      </c>
      <c r="AM19" s="149">
        <f t="shared" si="6"/>
        <v>0.923076923076923</v>
      </c>
      <c r="AN19" s="67">
        <f t="shared" si="22"/>
        <v>78</v>
      </c>
      <c r="AO19" s="67"/>
      <c r="AP19" s="110">
        <v>17.3333333333333</v>
      </c>
      <c r="AQ19" s="110">
        <v>23.3133333333333</v>
      </c>
      <c r="AR19" s="110">
        <v>6</v>
      </c>
      <c r="AS19" s="111">
        <f t="shared" si="8"/>
        <v>9</v>
      </c>
      <c r="AT19" s="110">
        <v>5.77777777777778</v>
      </c>
      <c r="AU19" s="110">
        <v>9.04222222222222</v>
      </c>
      <c r="AV19" s="110">
        <v>1</v>
      </c>
      <c r="AW19" s="111">
        <f t="shared" si="9"/>
        <v>2.5</v>
      </c>
      <c r="AX19" s="110">
        <v>2.97555555555556</v>
      </c>
      <c r="AY19" s="110">
        <v>4.85333333333333</v>
      </c>
      <c r="AZ19" s="110">
        <v>1</v>
      </c>
      <c r="BA19" s="111">
        <v>2</v>
      </c>
      <c r="BB19" s="110">
        <v>2.16666666666667</v>
      </c>
      <c r="BC19" s="110">
        <v>3.87111111111111</v>
      </c>
      <c r="BD19" s="110">
        <v>0</v>
      </c>
      <c r="BE19" s="215">
        <v>0</v>
      </c>
      <c r="BF19" s="110">
        <v>5.89333333333333</v>
      </c>
      <c r="BG19" s="110">
        <v>9</v>
      </c>
      <c r="BH19" s="51">
        <v>1</v>
      </c>
      <c r="BI19" s="216">
        <v>1</v>
      </c>
      <c r="BJ19" s="67"/>
      <c r="BK19" s="68"/>
      <c r="BL19" s="67">
        <v>6</v>
      </c>
      <c r="BM19" s="67">
        <v>4</v>
      </c>
      <c r="BN19" s="67">
        <v>289.76</v>
      </c>
      <c r="BO19" s="96">
        <f t="shared" si="14"/>
        <v>0.666666666666667</v>
      </c>
      <c r="BP19" s="67">
        <v>14.5</v>
      </c>
      <c r="BQ19" s="67">
        <v>0</v>
      </c>
      <c r="BR19" s="31">
        <v>671.088888888889</v>
      </c>
      <c r="BS19" s="32">
        <v>805.422222222222</v>
      </c>
      <c r="BT19" s="68">
        <v>567.36</v>
      </c>
      <c r="BU19" s="68">
        <v>28.4</v>
      </c>
      <c r="BV19" s="67">
        <v>1456</v>
      </c>
      <c r="BW19" s="67">
        <v>1699</v>
      </c>
      <c r="BX19" s="67">
        <v>315</v>
      </c>
      <c r="BY19" s="103">
        <v>0.216290364664792</v>
      </c>
      <c r="BZ19" s="67">
        <v>0</v>
      </c>
      <c r="CA19" s="31">
        <v>2896.25555555556</v>
      </c>
      <c r="CB19" s="32">
        <v>3861.86666666667</v>
      </c>
      <c r="CC19" s="33">
        <v>3497.84</v>
      </c>
      <c r="CD19" s="34">
        <f t="shared" si="10"/>
        <v>1.2077111059107</v>
      </c>
      <c r="CE19" s="35">
        <v>524.7</v>
      </c>
      <c r="CF19" s="65"/>
      <c r="CG19" s="65"/>
      <c r="CH19" s="66">
        <f t="shared" si="15"/>
        <v>897.6</v>
      </c>
      <c r="CI19" s="65">
        <f t="shared" si="18"/>
        <v>79</v>
      </c>
      <c r="CJ19" s="67"/>
      <c r="CK19" s="68">
        <f t="shared" si="16"/>
        <v>897.6</v>
      </c>
      <c r="CL19" s="67">
        <f t="shared" si="17"/>
        <v>897.6</v>
      </c>
    </row>
    <row r="20" spans="1:90">
      <c r="A20" s="36">
        <v>742</v>
      </c>
      <c r="B20" s="30" t="s">
        <v>302</v>
      </c>
      <c r="C20" s="30" t="s">
        <v>285</v>
      </c>
      <c r="D20" s="110"/>
      <c r="E20" s="110"/>
      <c r="F20" s="188"/>
      <c r="G20" s="186"/>
      <c r="H20" s="189"/>
      <c r="I20" s="189"/>
      <c r="J20" s="110"/>
      <c r="K20" s="110"/>
      <c r="L20" s="147"/>
      <c r="M20" s="201"/>
      <c r="N20" s="175"/>
      <c r="O20" s="175"/>
      <c r="P20" s="176">
        <v>0</v>
      </c>
      <c r="Q20" s="209">
        <v>0</v>
      </c>
      <c r="R20" s="210">
        <v>29</v>
      </c>
      <c r="S20" s="178">
        <v>0</v>
      </c>
      <c r="T20" s="211">
        <v>3.5</v>
      </c>
      <c r="U20" s="124"/>
      <c r="V20" s="125"/>
      <c r="W20" s="126"/>
      <c r="X20" s="129"/>
      <c r="Y20" s="128"/>
      <c r="Z20" s="139"/>
      <c r="AA20" s="110"/>
      <c r="AB20" s="31"/>
      <c r="AC20" s="67"/>
      <c r="AD20" s="67"/>
      <c r="AE20" s="96"/>
      <c r="AF20" s="67"/>
      <c r="AG20" s="67"/>
      <c r="AH20" s="110">
        <v>0</v>
      </c>
      <c r="AI20" s="110">
        <v>0</v>
      </c>
      <c r="AJ20" s="110"/>
      <c r="AK20" s="110"/>
      <c r="AL20" s="110"/>
      <c r="AM20" s="149" t="e">
        <f t="shared" si="6"/>
        <v>#DIV/0!</v>
      </c>
      <c r="AN20" s="67"/>
      <c r="AO20" s="67"/>
      <c r="AP20" s="110">
        <v>0</v>
      </c>
      <c r="AQ20" s="110">
        <v>0</v>
      </c>
      <c r="AR20" s="110">
        <v>3</v>
      </c>
      <c r="AS20" s="111">
        <v>4.5</v>
      </c>
      <c r="AT20" s="110">
        <v>0</v>
      </c>
      <c r="AU20" s="110">
        <v>0</v>
      </c>
      <c r="AV20" s="110">
        <v>0</v>
      </c>
      <c r="AW20" s="111">
        <v>0</v>
      </c>
      <c r="AX20" s="110">
        <v>0</v>
      </c>
      <c r="AY20" s="110">
        <v>0</v>
      </c>
      <c r="AZ20" s="110">
        <v>0</v>
      </c>
      <c r="BA20" s="111">
        <f>AZ20*4</f>
        <v>0</v>
      </c>
      <c r="BB20" s="110">
        <v>0</v>
      </c>
      <c r="BC20" s="110">
        <v>0</v>
      </c>
      <c r="BD20" s="110">
        <v>1</v>
      </c>
      <c r="BE20" s="215">
        <v>1.5</v>
      </c>
      <c r="BF20" s="110">
        <v>0</v>
      </c>
      <c r="BG20" s="110">
        <v>0</v>
      </c>
      <c r="BH20" s="110">
        <v>0</v>
      </c>
      <c r="BI20" s="217">
        <v>0</v>
      </c>
      <c r="BJ20" s="67"/>
      <c r="BK20" s="68"/>
      <c r="BL20" s="67"/>
      <c r="BM20" s="67"/>
      <c r="BN20" s="67"/>
      <c r="BO20" s="96"/>
      <c r="BP20" s="67">
        <v>0</v>
      </c>
      <c r="BQ20" s="67">
        <v>0</v>
      </c>
      <c r="BR20" s="31"/>
      <c r="BS20" s="32"/>
      <c r="BT20" s="68"/>
      <c r="BU20" s="68"/>
      <c r="BV20" s="67">
        <v>0</v>
      </c>
      <c r="BW20" s="67">
        <v>0</v>
      </c>
      <c r="BX20" s="67">
        <v>45</v>
      </c>
      <c r="BY20" s="103"/>
      <c r="BZ20" s="67">
        <v>6.8</v>
      </c>
      <c r="CA20" s="31"/>
      <c r="CB20" s="32"/>
      <c r="CC20" s="33">
        <v>0</v>
      </c>
      <c r="CD20" s="34"/>
      <c r="CE20" s="35">
        <v>0</v>
      </c>
      <c r="CF20" s="65"/>
      <c r="CG20" s="65"/>
      <c r="CH20" s="66">
        <f t="shared" si="15"/>
        <v>16.3</v>
      </c>
      <c r="CI20" s="65">
        <f t="shared" si="18"/>
        <v>0</v>
      </c>
      <c r="CJ20" s="67"/>
      <c r="CK20" s="68">
        <f t="shared" si="16"/>
        <v>16.3</v>
      </c>
      <c r="CL20" s="67">
        <f t="shared" si="17"/>
        <v>16.3</v>
      </c>
    </row>
    <row r="21" s="3" customFormat="1" spans="1:90">
      <c r="A21" s="37" t="s">
        <v>303</v>
      </c>
      <c r="B21" s="38"/>
      <c r="C21" s="39" t="s">
        <v>285</v>
      </c>
      <c r="D21" s="173">
        <f t="shared" ref="D21:F21" si="24">SUM(D3:D19)</f>
        <v>169</v>
      </c>
      <c r="E21" s="48">
        <f t="shared" si="24"/>
        <v>254</v>
      </c>
      <c r="F21" s="48">
        <f t="shared" si="24"/>
        <v>67.515</v>
      </c>
      <c r="G21" s="190">
        <f>(F21/D21)</f>
        <v>0.399497041420118</v>
      </c>
      <c r="H21" s="48">
        <f>SUM(H3:H19)</f>
        <v>4050.9</v>
      </c>
      <c r="I21" s="48">
        <f t="shared" ref="I21:O21" si="25">SUM(I3:I19)</f>
        <v>985.6</v>
      </c>
      <c r="J21" s="48">
        <f t="shared" si="25"/>
        <v>409</v>
      </c>
      <c r="K21" s="48">
        <f t="shared" si="25"/>
        <v>515</v>
      </c>
      <c r="L21" s="48">
        <f t="shared" si="25"/>
        <v>411</v>
      </c>
      <c r="M21" s="202">
        <f t="shared" ref="M21:M67" si="26">L21/J21</f>
        <v>1.00488997555012</v>
      </c>
      <c r="N21" s="48">
        <f t="shared" si="25"/>
        <v>2505</v>
      </c>
      <c r="O21" s="48">
        <f t="shared" si="25"/>
        <v>375</v>
      </c>
      <c r="P21" s="48">
        <v>19354</v>
      </c>
      <c r="Q21" s="81">
        <v>23226</v>
      </c>
      <c r="R21" s="212">
        <f>SUM(R3:R20)</f>
        <v>25793.87</v>
      </c>
      <c r="S21" s="180">
        <f t="shared" ref="S21:S70" si="27">R21/P21</f>
        <v>1.33274103544487</v>
      </c>
      <c r="T21" s="213">
        <f t="shared" ref="T21:AD21" si="28">SUM(T3:T20)</f>
        <v>4202</v>
      </c>
      <c r="U21" s="130">
        <f t="shared" si="28"/>
        <v>51</v>
      </c>
      <c r="V21" s="130">
        <f t="shared" si="28"/>
        <v>83</v>
      </c>
      <c r="W21" s="130">
        <f t="shared" si="28"/>
        <v>59</v>
      </c>
      <c r="X21" s="131">
        <f t="shared" ref="X21:X70" si="29">W21/U21</f>
        <v>1.15686274509804</v>
      </c>
      <c r="Y21" s="130">
        <f t="shared" si="28"/>
        <v>1255</v>
      </c>
      <c r="Z21" s="140">
        <f t="shared" si="28"/>
        <v>50</v>
      </c>
      <c r="AA21" s="48">
        <f t="shared" si="28"/>
        <v>168</v>
      </c>
      <c r="AB21" s="48">
        <f t="shared" si="28"/>
        <v>250</v>
      </c>
      <c r="AC21" s="48">
        <f t="shared" si="28"/>
        <v>132</v>
      </c>
      <c r="AD21" s="48">
        <f t="shared" si="28"/>
        <v>16590.48</v>
      </c>
      <c r="AE21" s="97">
        <f t="shared" si="12"/>
        <v>0.785714285714286</v>
      </c>
      <c r="AF21" s="48">
        <f t="shared" ref="AF21:AH21" si="30">SUM(AF3:AF20)</f>
        <v>1720.7412</v>
      </c>
      <c r="AG21" s="48">
        <f t="shared" si="30"/>
        <v>234</v>
      </c>
      <c r="AH21" s="48">
        <f t="shared" si="30"/>
        <v>901</v>
      </c>
      <c r="AI21" s="48">
        <f t="shared" ref="AI21:AO21" si="31">SUM(AI3:AI20)</f>
        <v>1083</v>
      </c>
      <c r="AJ21" s="48">
        <f t="shared" si="31"/>
        <v>783.5</v>
      </c>
      <c r="AK21" s="48">
        <f t="shared" si="31"/>
        <v>127</v>
      </c>
      <c r="AL21" s="48">
        <f t="shared" si="31"/>
        <v>910.5</v>
      </c>
      <c r="AM21" s="150">
        <f t="shared" si="6"/>
        <v>1.01054384017758</v>
      </c>
      <c r="AN21" s="48">
        <f t="shared" si="31"/>
        <v>3998</v>
      </c>
      <c r="AO21" s="48">
        <f t="shared" si="31"/>
        <v>350</v>
      </c>
      <c r="AP21" s="48">
        <f t="shared" ref="AP21:BF21" si="32">SUM(AP3:AP20)</f>
        <v>600</v>
      </c>
      <c r="AQ21" s="48">
        <f t="shared" si="32"/>
        <v>807</v>
      </c>
      <c r="AR21" s="48">
        <f t="shared" si="32"/>
        <v>233</v>
      </c>
      <c r="AS21" s="48">
        <f t="shared" si="32"/>
        <v>349.5</v>
      </c>
      <c r="AT21" s="48">
        <f t="shared" si="32"/>
        <v>200</v>
      </c>
      <c r="AU21" s="48">
        <f t="shared" si="32"/>
        <v>313</v>
      </c>
      <c r="AV21" s="48">
        <f t="shared" si="32"/>
        <v>78</v>
      </c>
      <c r="AW21" s="48">
        <f t="shared" si="32"/>
        <v>195</v>
      </c>
      <c r="AX21" s="48">
        <f t="shared" si="32"/>
        <v>103</v>
      </c>
      <c r="AY21" s="48">
        <f t="shared" si="32"/>
        <v>168</v>
      </c>
      <c r="AZ21" s="48">
        <f t="shared" si="32"/>
        <v>74</v>
      </c>
      <c r="BA21" s="48">
        <f t="shared" si="32"/>
        <v>148</v>
      </c>
      <c r="BB21" s="48">
        <f t="shared" si="32"/>
        <v>75</v>
      </c>
      <c r="BC21" s="48">
        <f t="shared" si="32"/>
        <v>134</v>
      </c>
      <c r="BD21" s="48">
        <f t="shared" si="32"/>
        <v>77</v>
      </c>
      <c r="BE21" s="81">
        <f t="shared" si="32"/>
        <v>147.5</v>
      </c>
      <c r="BF21" s="48">
        <f t="shared" si="32"/>
        <v>204</v>
      </c>
      <c r="BG21" s="48">
        <v>306</v>
      </c>
      <c r="BH21" s="48">
        <f t="shared" ref="BH21:BJ21" si="33">SUM(BH3:BH20)</f>
        <v>65</v>
      </c>
      <c r="BI21" s="81">
        <f t="shared" si="33"/>
        <v>65</v>
      </c>
      <c r="BJ21" s="70">
        <f t="shared" si="33"/>
        <v>11650.39</v>
      </c>
      <c r="BK21" s="40">
        <f t="shared" ref="BK21:BU21" si="34">SUM(BK3:BK20)</f>
        <v>815.4</v>
      </c>
      <c r="BL21" s="70">
        <f t="shared" si="34"/>
        <v>237</v>
      </c>
      <c r="BM21" s="70">
        <f t="shared" si="34"/>
        <v>158.53</v>
      </c>
      <c r="BN21" s="70">
        <f t="shared" si="34"/>
        <v>15020.94</v>
      </c>
      <c r="BO21" s="97">
        <f>BM21/BL21</f>
        <v>0.668902953586498</v>
      </c>
      <c r="BP21" s="70">
        <f t="shared" si="34"/>
        <v>1182.2</v>
      </c>
      <c r="BQ21" s="70">
        <f t="shared" si="34"/>
        <v>264.7</v>
      </c>
      <c r="BR21" s="40">
        <f t="shared" si="34"/>
        <v>23230</v>
      </c>
      <c r="BS21" s="40">
        <f t="shared" si="34"/>
        <v>27880</v>
      </c>
      <c r="BT21" s="40">
        <f t="shared" si="34"/>
        <v>18426.41</v>
      </c>
      <c r="BU21" s="40">
        <f t="shared" si="34"/>
        <v>921.3</v>
      </c>
      <c r="BV21" s="40">
        <f t="shared" ref="BV21:CG21" si="35">SUM(BV3:BV20)</f>
        <v>50412</v>
      </c>
      <c r="BW21" s="40">
        <f t="shared" si="35"/>
        <v>58818</v>
      </c>
      <c r="BX21" s="40">
        <f t="shared" si="35"/>
        <v>46990.1</v>
      </c>
      <c r="BY21" s="40">
        <f t="shared" si="35"/>
        <v>12.5599732927374</v>
      </c>
      <c r="BZ21" s="40">
        <f t="shared" si="35"/>
        <v>9538.8</v>
      </c>
      <c r="CA21" s="40">
        <f t="shared" si="35"/>
        <v>100255</v>
      </c>
      <c r="CB21" s="40">
        <f t="shared" si="35"/>
        <v>133680</v>
      </c>
      <c r="CC21" s="41">
        <f t="shared" si="35"/>
        <v>70044.58</v>
      </c>
      <c r="CD21" s="42">
        <f t="shared" ref="CD21:CD70" si="36">CC21/CA21</f>
        <v>0.698664206274001</v>
      </c>
      <c r="CE21" s="41">
        <f t="shared" ref="CE21:CL21" si="37">SUM(CE3:CE20)</f>
        <v>9118.8</v>
      </c>
      <c r="CF21" s="70">
        <f t="shared" si="35"/>
        <v>16</v>
      </c>
      <c r="CG21" s="70">
        <f t="shared" si="35"/>
        <v>60</v>
      </c>
      <c r="CH21" s="71">
        <f t="shared" si="15"/>
        <v>40273.1412</v>
      </c>
      <c r="CI21" s="70">
        <f t="shared" si="37"/>
        <v>2259.3</v>
      </c>
      <c r="CJ21" s="70">
        <f t="shared" si="37"/>
        <v>120</v>
      </c>
      <c r="CK21" s="70">
        <f t="shared" si="37"/>
        <v>40153.1412</v>
      </c>
      <c r="CL21" s="70">
        <f t="shared" si="37"/>
        <v>40153.2</v>
      </c>
    </row>
    <row r="22" spans="1:90">
      <c r="A22" s="43">
        <v>329</v>
      </c>
      <c r="B22" s="29" t="s">
        <v>304</v>
      </c>
      <c r="C22" s="29" t="s">
        <v>305</v>
      </c>
      <c r="D22" s="43">
        <v>6</v>
      </c>
      <c r="E22" s="43">
        <v>12</v>
      </c>
      <c r="F22" s="188">
        <v>8</v>
      </c>
      <c r="G22" s="186">
        <f t="shared" si="11"/>
        <v>1.33333333333333</v>
      </c>
      <c r="H22" s="189">
        <f t="shared" ref="H22:H36" si="38">F22*60</f>
        <v>480</v>
      </c>
      <c r="I22" s="189"/>
      <c r="J22" s="56">
        <v>18</v>
      </c>
      <c r="K22" s="43">
        <v>22</v>
      </c>
      <c r="L22" s="147">
        <v>17</v>
      </c>
      <c r="M22" s="201">
        <f t="shared" si="26"/>
        <v>0.944444444444444</v>
      </c>
      <c r="N22" s="175">
        <v>85</v>
      </c>
      <c r="O22" s="175"/>
      <c r="P22" s="176">
        <v>1143</v>
      </c>
      <c r="Q22" s="209">
        <v>1371</v>
      </c>
      <c r="R22" s="210">
        <v>1101.66</v>
      </c>
      <c r="S22" s="178">
        <f t="shared" si="27"/>
        <v>0.963832020997375</v>
      </c>
      <c r="T22" s="211">
        <v>156</v>
      </c>
      <c r="U22" s="132">
        <v>5</v>
      </c>
      <c r="V22" s="128">
        <v>6</v>
      </c>
      <c r="W22" s="126">
        <v>3</v>
      </c>
      <c r="X22" s="129">
        <f t="shared" si="29"/>
        <v>0.6</v>
      </c>
      <c r="Y22" s="133">
        <v>45</v>
      </c>
      <c r="Z22" s="141">
        <v>10</v>
      </c>
      <c r="AA22" s="56">
        <v>9</v>
      </c>
      <c r="AB22" s="56">
        <v>14</v>
      </c>
      <c r="AC22" s="67">
        <v>5</v>
      </c>
      <c r="AD22" s="67">
        <v>595</v>
      </c>
      <c r="AE22" s="96">
        <f t="shared" si="12"/>
        <v>0.555555555555556</v>
      </c>
      <c r="AF22" s="67">
        <f t="shared" ref="AF21:AF32" si="39">AD22*0.1</f>
        <v>59.5</v>
      </c>
      <c r="AG22" s="67">
        <v>24</v>
      </c>
      <c r="AH22" s="43">
        <v>71</v>
      </c>
      <c r="AI22" s="43">
        <v>86</v>
      </c>
      <c r="AJ22" s="110">
        <v>78</v>
      </c>
      <c r="AK22" s="110">
        <v>24</v>
      </c>
      <c r="AL22" s="110">
        <v>102</v>
      </c>
      <c r="AM22" s="149">
        <f t="shared" ref="AM22:AM37" si="40">AL22/AH22</f>
        <v>1.43661971830986</v>
      </c>
      <c r="AN22" s="67">
        <f t="shared" ref="AN22:AN24" si="41">AJ22*4+AK22*8</f>
        <v>504</v>
      </c>
      <c r="AO22" s="67"/>
      <c r="AP22" s="56">
        <v>45</v>
      </c>
      <c r="AQ22" s="43">
        <v>60</v>
      </c>
      <c r="AR22" s="110">
        <v>15</v>
      </c>
      <c r="AS22" s="111">
        <f t="shared" ref="AS22:AS36" si="42">AR22*1.5</f>
        <v>22.5</v>
      </c>
      <c r="AT22" s="43">
        <v>10</v>
      </c>
      <c r="AU22" s="56">
        <v>22</v>
      </c>
      <c r="AV22" s="110">
        <v>0</v>
      </c>
      <c r="AW22" s="111">
        <f t="shared" ref="AW22:AW36" si="43">AV22*2.5</f>
        <v>0</v>
      </c>
      <c r="AX22" s="43">
        <v>6</v>
      </c>
      <c r="AY22" s="43">
        <v>8</v>
      </c>
      <c r="AZ22" s="110">
        <v>0</v>
      </c>
      <c r="BA22" s="111">
        <v>0</v>
      </c>
      <c r="BB22" s="43">
        <v>3</v>
      </c>
      <c r="BC22" s="43">
        <v>6</v>
      </c>
      <c r="BD22" s="110">
        <v>5</v>
      </c>
      <c r="BE22" s="215">
        <v>7.5</v>
      </c>
      <c r="BF22" s="43">
        <v>9</v>
      </c>
      <c r="BG22" s="56">
        <v>23</v>
      </c>
      <c r="BH22" s="51">
        <v>3</v>
      </c>
      <c r="BI22" s="216">
        <v>3</v>
      </c>
      <c r="BJ22" s="67">
        <v>244.8</v>
      </c>
      <c r="BK22" s="68">
        <v>17.1</v>
      </c>
      <c r="BL22" s="67">
        <v>11</v>
      </c>
      <c r="BM22" s="67">
        <v>14</v>
      </c>
      <c r="BN22" s="67">
        <v>1384.74</v>
      </c>
      <c r="BO22" s="96">
        <f t="shared" si="14"/>
        <v>1.27272727272727</v>
      </c>
      <c r="BP22" s="67">
        <v>166.2</v>
      </c>
      <c r="BQ22" s="67">
        <v>0</v>
      </c>
      <c r="BR22" s="43">
        <v>1880</v>
      </c>
      <c r="BS22" s="79">
        <v>2265</v>
      </c>
      <c r="BT22" s="68">
        <v>1520.35</v>
      </c>
      <c r="BU22" s="68">
        <v>76</v>
      </c>
      <c r="BV22" s="67">
        <v>2600</v>
      </c>
      <c r="BW22" s="67">
        <v>3946</v>
      </c>
      <c r="BX22" s="67">
        <v>3427</v>
      </c>
      <c r="BY22" s="103">
        <v>1.31807692307692</v>
      </c>
      <c r="BZ22" s="67">
        <v>514.1</v>
      </c>
      <c r="CA22" s="44">
        <v>6350</v>
      </c>
      <c r="CB22" s="45">
        <v>11250</v>
      </c>
      <c r="CC22" s="33">
        <v>7419.32</v>
      </c>
      <c r="CD22" s="34">
        <f t="shared" si="36"/>
        <v>1.1683968503937</v>
      </c>
      <c r="CE22" s="35">
        <v>1112.9</v>
      </c>
      <c r="CF22" s="65">
        <v>1</v>
      </c>
      <c r="CG22" s="65">
        <f t="shared" ref="CG22:CG26" si="44">CF22*3.75</f>
        <v>3.75</v>
      </c>
      <c r="CH22" s="66">
        <f t="shared" si="15"/>
        <v>3252.55</v>
      </c>
      <c r="CI22" s="65">
        <f t="shared" si="18"/>
        <v>34</v>
      </c>
      <c r="CJ22" s="67"/>
      <c r="CK22" s="68">
        <f t="shared" si="16"/>
        <v>3252.55</v>
      </c>
      <c r="CL22" s="67">
        <f t="shared" si="17"/>
        <v>3252.6</v>
      </c>
    </row>
    <row r="23" spans="1:90">
      <c r="A23" s="43">
        <v>337</v>
      </c>
      <c r="B23" s="29" t="s">
        <v>306</v>
      </c>
      <c r="C23" s="29" t="s">
        <v>305</v>
      </c>
      <c r="D23" s="43">
        <v>32</v>
      </c>
      <c r="E23" s="43">
        <v>42</v>
      </c>
      <c r="F23" s="188">
        <v>19.91</v>
      </c>
      <c r="G23" s="186">
        <f t="shared" si="11"/>
        <v>0.6221875</v>
      </c>
      <c r="H23" s="189">
        <f t="shared" si="38"/>
        <v>1194.6</v>
      </c>
      <c r="I23" s="189">
        <f t="shared" si="23"/>
        <v>120.9</v>
      </c>
      <c r="J23" s="56">
        <v>51</v>
      </c>
      <c r="K23" s="43">
        <v>61</v>
      </c>
      <c r="L23" s="147">
        <v>82</v>
      </c>
      <c r="M23" s="201">
        <f t="shared" si="26"/>
        <v>1.6078431372549</v>
      </c>
      <c r="N23" s="175">
        <v>574</v>
      </c>
      <c r="O23" s="175"/>
      <c r="P23" s="176">
        <v>5549</v>
      </c>
      <c r="Q23" s="209">
        <v>6659</v>
      </c>
      <c r="R23" s="210">
        <v>8253.4</v>
      </c>
      <c r="S23" s="207">
        <f t="shared" si="27"/>
        <v>1.48736709316994</v>
      </c>
      <c r="T23" s="145">
        <v>1479</v>
      </c>
      <c r="U23" s="132">
        <v>10</v>
      </c>
      <c r="V23" s="128">
        <v>16</v>
      </c>
      <c r="W23" s="126">
        <v>3</v>
      </c>
      <c r="X23" s="129">
        <f t="shared" si="29"/>
        <v>0.3</v>
      </c>
      <c r="Y23" s="128">
        <v>45</v>
      </c>
      <c r="Z23" s="142">
        <v>35</v>
      </c>
      <c r="AA23" s="56">
        <v>38</v>
      </c>
      <c r="AB23" s="56">
        <v>52</v>
      </c>
      <c r="AC23" s="67">
        <v>33</v>
      </c>
      <c r="AD23" s="67">
        <v>4318</v>
      </c>
      <c r="AE23" s="96">
        <f t="shared" si="12"/>
        <v>0.868421052631579</v>
      </c>
      <c r="AF23" s="67">
        <f t="shared" si="39"/>
        <v>431.8</v>
      </c>
      <c r="AG23" s="67"/>
      <c r="AH23" s="43">
        <v>109</v>
      </c>
      <c r="AI23" s="43">
        <v>125</v>
      </c>
      <c r="AJ23" s="110">
        <v>75</v>
      </c>
      <c r="AK23" s="110">
        <v>36</v>
      </c>
      <c r="AL23" s="110">
        <v>111</v>
      </c>
      <c r="AM23" s="149">
        <f t="shared" si="40"/>
        <v>1.01834862385321</v>
      </c>
      <c r="AN23" s="67">
        <f t="shared" si="41"/>
        <v>588</v>
      </c>
      <c r="AO23" s="67"/>
      <c r="AP23" s="56">
        <v>75</v>
      </c>
      <c r="AQ23" s="43">
        <v>90</v>
      </c>
      <c r="AR23" s="110">
        <v>14</v>
      </c>
      <c r="AS23" s="111">
        <f t="shared" si="42"/>
        <v>21</v>
      </c>
      <c r="AT23" s="43">
        <v>38</v>
      </c>
      <c r="AU23" s="56">
        <v>51</v>
      </c>
      <c r="AV23" s="110">
        <v>17</v>
      </c>
      <c r="AW23" s="111">
        <f t="shared" si="43"/>
        <v>42.5</v>
      </c>
      <c r="AX23" s="43">
        <v>14</v>
      </c>
      <c r="AY23" s="43">
        <v>29</v>
      </c>
      <c r="AZ23" s="110">
        <v>12</v>
      </c>
      <c r="BA23" s="111">
        <v>24</v>
      </c>
      <c r="BB23" s="43">
        <v>14</v>
      </c>
      <c r="BC23" s="43">
        <v>23</v>
      </c>
      <c r="BD23" s="110">
        <v>9</v>
      </c>
      <c r="BE23" s="215">
        <v>13.5</v>
      </c>
      <c r="BF23" s="43">
        <v>37</v>
      </c>
      <c r="BG23" s="56">
        <v>45</v>
      </c>
      <c r="BH23" s="51">
        <v>2</v>
      </c>
      <c r="BI23" s="216">
        <v>2</v>
      </c>
      <c r="BJ23" s="67">
        <v>2356.9</v>
      </c>
      <c r="BK23" s="68">
        <v>165</v>
      </c>
      <c r="BL23" s="67">
        <v>45</v>
      </c>
      <c r="BM23" s="67">
        <v>19</v>
      </c>
      <c r="BN23" s="67">
        <v>1730.74</v>
      </c>
      <c r="BO23" s="96">
        <f t="shared" si="14"/>
        <v>0.422222222222222</v>
      </c>
      <c r="BP23" s="67">
        <v>86.5</v>
      </c>
      <c r="BQ23" s="67">
        <v>78</v>
      </c>
      <c r="BR23" s="43">
        <v>3835</v>
      </c>
      <c r="BS23" s="79">
        <v>4225</v>
      </c>
      <c r="BT23" s="68">
        <v>2784.4</v>
      </c>
      <c r="BU23" s="68">
        <v>139.2</v>
      </c>
      <c r="BV23" s="67">
        <v>9500</v>
      </c>
      <c r="BW23" s="67">
        <v>10770</v>
      </c>
      <c r="BX23" s="67">
        <v>20312.15</v>
      </c>
      <c r="BY23" s="103">
        <v>2.13812105263158</v>
      </c>
      <c r="BZ23" s="67">
        <v>5078</v>
      </c>
      <c r="CA23" s="44">
        <v>19500</v>
      </c>
      <c r="CB23" s="45">
        <v>26100</v>
      </c>
      <c r="CC23" s="33">
        <v>21470.06</v>
      </c>
      <c r="CD23" s="34">
        <f t="shared" si="36"/>
        <v>1.10102871794872</v>
      </c>
      <c r="CE23" s="35">
        <v>3220.5</v>
      </c>
      <c r="CF23" s="65">
        <v>1</v>
      </c>
      <c r="CG23" s="65">
        <f t="shared" si="44"/>
        <v>3.75</v>
      </c>
      <c r="CH23" s="66">
        <f t="shared" si="15"/>
        <v>13108.35</v>
      </c>
      <c r="CI23" s="65">
        <f t="shared" si="18"/>
        <v>233.9</v>
      </c>
      <c r="CJ23" s="67"/>
      <c r="CK23" s="68">
        <f t="shared" si="16"/>
        <v>13108.35</v>
      </c>
      <c r="CL23" s="67">
        <f t="shared" si="17"/>
        <v>13108.4</v>
      </c>
    </row>
    <row r="24" spans="1:90">
      <c r="A24" s="43">
        <v>343</v>
      </c>
      <c r="B24" s="29" t="s">
        <v>307</v>
      </c>
      <c r="C24" s="29" t="s">
        <v>305</v>
      </c>
      <c r="D24" s="43">
        <v>32</v>
      </c>
      <c r="E24" s="43">
        <v>42</v>
      </c>
      <c r="F24" s="188">
        <v>16.916</v>
      </c>
      <c r="G24" s="186">
        <f t="shared" si="11"/>
        <v>0.528625</v>
      </c>
      <c r="H24" s="189">
        <f t="shared" si="38"/>
        <v>1014.96</v>
      </c>
      <c r="I24" s="189">
        <f t="shared" si="23"/>
        <v>150.84</v>
      </c>
      <c r="J24" s="56">
        <v>51</v>
      </c>
      <c r="K24" s="43">
        <v>61</v>
      </c>
      <c r="L24" s="147">
        <v>82</v>
      </c>
      <c r="M24" s="201">
        <f t="shared" si="26"/>
        <v>1.6078431372549</v>
      </c>
      <c r="N24" s="175">
        <v>574</v>
      </c>
      <c r="O24" s="175"/>
      <c r="P24" s="176">
        <v>4105</v>
      </c>
      <c r="Q24" s="209">
        <v>4926</v>
      </c>
      <c r="R24" s="210">
        <v>5623.84</v>
      </c>
      <c r="S24" s="178">
        <f t="shared" si="27"/>
        <v>1.36999756394641</v>
      </c>
      <c r="T24" s="145">
        <v>1027</v>
      </c>
      <c r="U24" s="132">
        <v>10</v>
      </c>
      <c r="V24" s="128">
        <v>16</v>
      </c>
      <c r="W24" s="126">
        <v>12</v>
      </c>
      <c r="X24" s="129">
        <f t="shared" si="29"/>
        <v>1.2</v>
      </c>
      <c r="Y24" s="128">
        <v>180</v>
      </c>
      <c r="Z24" s="133"/>
      <c r="AA24" s="56">
        <v>38</v>
      </c>
      <c r="AB24" s="56">
        <v>52</v>
      </c>
      <c r="AC24" s="67">
        <v>15</v>
      </c>
      <c r="AD24" s="67">
        <v>1777.09</v>
      </c>
      <c r="AE24" s="96">
        <f t="shared" si="12"/>
        <v>0.394736842105263</v>
      </c>
      <c r="AF24" s="67">
        <f t="shared" si="39"/>
        <v>177.709</v>
      </c>
      <c r="AG24" s="67">
        <v>138</v>
      </c>
      <c r="AH24" s="43">
        <v>109</v>
      </c>
      <c r="AI24" s="43">
        <v>125</v>
      </c>
      <c r="AJ24" s="110">
        <v>148</v>
      </c>
      <c r="AK24" s="110">
        <v>31</v>
      </c>
      <c r="AL24" s="110">
        <v>179</v>
      </c>
      <c r="AM24" s="149">
        <f t="shared" si="40"/>
        <v>1.64220183486239</v>
      </c>
      <c r="AN24" s="67">
        <f t="shared" si="41"/>
        <v>840</v>
      </c>
      <c r="AO24" s="67"/>
      <c r="AP24" s="56">
        <v>75</v>
      </c>
      <c r="AQ24" s="43">
        <v>90</v>
      </c>
      <c r="AR24" s="110">
        <v>3</v>
      </c>
      <c r="AS24" s="111">
        <f t="shared" si="42"/>
        <v>4.5</v>
      </c>
      <c r="AT24" s="43">
        <v>38</v>
      </c>
      <c r="AU24" s="56">
        <v>51</v>
      </c>
      <c r="AV24" s="110">
        <v>4</v>
      </c>
      <c r="AW24" s="111">
        <f t="shared" si="43"/>
        <v>10</v>
      </c>
      <c r="AX24" s="43">
        <v>14</v>
      </c>
      <c r="AY24" s="43">
        <v>29</v>
      </c>
      <c r="AZ24" s="110">
        <v>14</v>
      </c>
      <c r="BA24" s="111">
        <v>28</v>
      </c>
      <c r="BB24" s="43">
        <v>14</v>
      </c>
      <c r="BC24" s="43">
        <v>23</v>
      </c>
      <c r="BD24" s="110">
        <v>28</v>
      </c>
      <c r="BE24" s="215">
        <v>70</v>
      </c>
      <c r="BF24" s="43">
        <v>37</v>
      </c>
      <c r="BG24" s="56">
        <v>45</v>
      </c>
      <c r="BH24" s="51">
        <v>1</v>
      </c>
      <c r="BI24" s="216">
        <v>1</v>
      </c>
      <c r="BJ24" s="67">
        <v>7308.8</v>
      </c>
      <c r="BK24" s="68">
        <v>511.6</v>
      </c>
      <c r="BL24" s="67">
        <v>35</v>
      </c>
      <c r="BM24" s="67">
        <v>45.3</v>
      </c>
      <c r="BN24" s="67">
        <v>4766.3</v>
      </c>
      <c r="BO24" s="96">
        <f t="shared" si="14"/>
        <v>1.29428571428571</v>
      </c>
      <c r="BP24" s="67">
        <v>572</v>
      </c>
      <c r="BQ24" s="67">
        <v>0</v>
      </c>
      <c r="BR24" s="43">
        <v>4825</v>
      </c>
      <c r="BS24" s="79">
        <v>5210</v>
      </c>
      <c r="BT24" s="68">
        <v>9374.11</v>
      </c>
      <c r="BU24" s="68">
        <v>749.9</v>
      </c>
      <c r="BV24" s="67">
        <v>9500</v>
      </c>
      <c r="BW24" s="67">
        <v>10770</v>
      </c>
      <c r="BX24" s="67">
        <v>10931.23</v>
      </c>
      <c r="BY24" s="103">
        <v>1.15065578947368</v>
      </c>
      <c r="BZ24" s="67">
        <v>2732.8</v>
      </c>
      <c r="CA24" s="44">
        <v>19500</v>
      </c>
      <c r="CB24" s="45">
        <v>26100</v>
      </c>
      <c r="CC24" s="33">
        <v>19506.69</v>
      </c>
      <c r="CD24" s="34">
        <f t="shared" si="36"/>
        <v>1.00034307692308</v>
      </c>
      <c r="CE24" s="35">
        <v>2926</v>
      </c>
      <c r="CF24" s="65"/>
      <c r="CG24" s="65"/>
      <c r="CH24" s="66">
        <f t="shared" si="15"/>
        <v>11419.469</v>
      </c>
      <c r="CI24" s="65">
        <f t="shared" si="18"/>
        <v>288.84</v>
      </c>
      <c r="CJ24" s="67"/>
      <c r="CK24" s="68">
        <f t="shared" si="16"/>
        <v>11419.469</v>
      </c>
      <c r="CL24" s="67">
        <f t="shared" si="17"/>
        <v>11419.5</v>
      </c>
    </row>
    <row r="25" spans="1:90">
      <c r="A25" s="43">
        <v>357</v>
      </c>
      <c r="B25" s="29" t="s">
        <v>308</v>
      </c>
      <c r="C25" s="29" t="s">
        <v>305</v>
      </c>
      <c r="D25" s="43">
        <v>8</v>
      </c>
      <c r="E25" s="43">
        <v>16</v>
      </c>
      <c r="F25" s="188">
        <v>12</v>
      </c>
      <c r="G25" s="186">
        <f t="shared" si="11"/>
        <v>1.5</v>
      </c>
      <c r="H25" s="189">
        <f t="shared" si="38"/>
        <v>720</v>
      </c>
      <c r="I25" s="189"/>
      <c r="J25" s="56">
        <v>15</v>
      </c>
      <c r="K25" s="43">
        <v>18</v>
      </c>
      <c r="L25" s="147">
        <v>6</v>
      </c>
      <c r="M25" s="201">
        <f t="shared" si="26"/>
        <v>0.4</v>
      </c>
      <c r="N25" s="175">
        <v>30</v>
      </c>
      <c r="O25" s="175">
        <v>27</v>
      </c>
      <c r="P25" s="176">
        <v>1125</v>
      </c>
      <c r="Q25" s="209">
        <v>1350</v>
      </c>
      <c r="R25" s="210">
        <v>1184.52</v>
      </c>
      <c r="S25" s="178">
        <f t="shared" si="27"/>
        <v>1.05290666666667</v>
      </c>
      <c r="T25" s="145">
        <v>167</v>
      </c>
      <c r="U25" s="132">
        <v>2</v>
      </c>
      <c r="V25" s="128">
        <v>3</v>
      </c>
      <c r="W25" s="126">
        <v>0</v>
      </c>
      <c r="X25" s="129">
        <f t="shared" si="29"/>
        <v>0</v>
      </c>
      <c r="Y25" s="128">
        <v>0</v>
      </c>
      <c r="Z25" s="133">
        <v>10</v>
      </c>
      <c r="AA25" s="56">
        <v>6</v>
      </c>
      <c r="AB25" s="56">
        <v>12</v>
      </c>
      <c r="AC25" s="67">
        <v>4</v>
      </c>
      <c r="AD25" s="67">
        <v>560</v>
      </c>
      <c r="AE25" s="96">
        <f t="shared" si="12"/>
        <v>0.666666666666667</v>
      </c>
      <c r="AF25" s="67">
        <f t="shared" si="39"/>
        <v>56</v>
      </c>
      <c r="AG25" s="67"/>
      <c r="AH25" s="43">
        <v>60</v>
      </c>
      <c r="AI25" s="43">
        <v>75</v>
      </c>
      <c r="AJ25" s="110">
        <v>21</v>
      </c>
      <c r="AK25" s="110">
        <v>6</v>
      </c>
      <c r="AL25" s="110">
        <v>27</v>
      </c>
      <c r="AM25" s="149">
        <f t="shared" si="40"/>
        <v>0.45</v>
      </c>
      <c r="AN25" s="67">
        <f t="shared" ref="AN25:AN35" si="45">AJ25*3+AK25*6</f>
        <v>99</v>
      </c>
      <c r="AO25" s="67">
        <f t="shared" ref="AO25:AO27" si="46">(AH25-AL25)*2.5</f>
        <v>82.5</v>
      </c>
      <c r="AP25" s="56">
        <v>35</v>
      </c>
      <c r="AQ25" s="43">
        <v>50</v>
      </c>
      <c r="AR25" s="110">
        <v>9</v>
      </c>
      <c r="AS25" s="111">
        <f t="shared" si="42"/>
        <v>13.5</v>
      </c>
      <c r="AT25" s="43">
        <v>10</v>
      </c>
      <c r="AU25" s="56">
        <v>18</v>
      </c>
      <c r="AV25" s="110">
        <v>0</v>
      </c>
      <c r="AW25" s="111">
        <f t="shared" si="43"/>
        <v>0</v>
      </c>
      <c r="AX25" s="43">
        <v>8</v>
      </c>
      <c r="AY25" s="43">
        <v>10</v>
      </c>
      <c r="AZ25" s="110">
        <v>10</v>
      </c>
      <c r="BA25" s="111">
        <f>AZ25*4</f>
        <v>40</v>
      </c>
      <c r="BB25" s="43">
        <v>4</v>
      </c>
      <c r="BC25" s="43">
        <v>8</v>
      </c>
      <c r="BD25" s="110">
        <v>13</v>
      </c>
      <c r="BE25" s="215">
        <v>32.5</v>
      </c>
      <c r="BF25" s="43">
        <v>10</v>
      </c>
      <c r="BG25" s="56">
        <v>18</v>
      </c>
      <c r="BH25" s="51">
        <v>1</v>
      </c>
      <c r="BI25" s="216">
        <v>1</v>
      </c>
      <c r="BJ25" s="67">
        <v>400</v>
      </c>
      <c r="BK25" s="68">
        <v>28</v>
      </c>
      <c r="BL25" s="67">
        <v>14</v>
      </c>
      <c r="BM25" s="67">
        <v>1.25</v>
      </c>
      <c r="BN25" s="67">
        <v>80.1</v>
      </c>
      <c r="BO25" s="96">
        <f t="shared" si="14"/>
        <v>0.0892857142857143</v>
      </c>
      <c r="BP25" s="67">
        <v>4</v>
      </c>
      <c r="BQ25" s="67">
        <v>38.3</v>
      </c>
      <c r="BR25" s="43">
        <v>1320</v>
      </c>
      <c r="BS25" s="79">
        <v>1705</v>
      </c>
      <c r="BT25" s="68">
        <v>801.28</v>
      </c>
      <c r="BU25" s="68">
        <v>40.1</v>
      </c>
      <c r="BV25" s="67">
        <v>2100</v>
      </c>
      <c r="BW25" s="67">
        <v>2600</v>
      </c>
      <c r="BX25" s="67">
        <v>1168</v>
      </c>
      <c r="BY25" s="103">
        <v>0.556190476190476</v>
      </c>
      <c r="BZ25" s="67">
        <v>175.2</v>
      </c>
      <c r="CA25" s="44">
        <v>4500</v>
      </c>
      <c r="CB25" s="45">
        <v>6000</v>
      </c>
      <c r="CC25" s="33">
        <v>4618.26</v>
      </c>
      <c r="CD25" s="34">
        <f t="shared" si="36"/>
        <v>1.02628</v>
      </c>
      <c r="CE25" s="35">
        <v>692.7</v>
      </c>
      <c r="CF25" s="65">
        <v>1</v>
      </c>
      <c r="CG25" s="65">
        <f t="shared" si="44"/>
        <v>3.75</v>
      </c>
      <c r="CH25" s="66">
        <f t="shared" si="15"/>
        <v>2102.75</v>
      </c>
      <c r="CI25" s="65">
        <f t="shared" si="18"/>
        <v>157.8</v>
      </c>
      <c r="CJ25" s="67"/>
      <c r="CK25" s="68">
        <f t="shared" si="16"/>
        <v>2102.75</v>
      </c>
      <c r="CL25" s="67">
        <f t="shared" si="17"/>
        <v>2102.8</v>
      </c>
    </row>
    <row r="26" spans="1:90">
      <c r="A26" s="43">
        <v>359</v>
      </c>
      <c r="B26" s="29" t="s">
        <v>309</v>
      </c>
      <c r="C26" s="29" t="s">
        <v>305</v>
      </c>
      <c r="D26" s="43">
        <v>8</v>
      </c>
      <c r="E26" s="43">
        <v>16</v>
      </c>
      <c r="F26" s="188">
        <v>4.096</v>
      </c>
      <c r="G26" s="186">
        <f t="shared" si="11"/>
        <v>0.512</v>
      </c>
      <c r="H26" s="189">
        <f t="shared" si="38"/>
        <v>245.76</v>
      </c>
      <c r="I26" s="189">
        <f t="shared" ref="I26:I28" si="47">(D26-F26)*10</f>
        <v>39.04</v>
      </c>
      <c r="J26" s="56">
        <v>15</v>
      </c>
      <c r="K26" s="43">
        <v>18</v>
      </c>
      <c r="L26" s="147">
        <v>21</v>
      </c>
      <c r="M26" s="201">
        <f t="shared" si="26"/>
        <v>1.4</v>
      </c>
      <c r="N26" s="175">
        <v>147</v>
      </c>
      <c r="O26" s="175"/>
      <c r="P26" s="176">
        <v>1492</v>
      </c>
      <c r="Q26" s="209">
        <v>1791</v>
      </c>
      <c r="R26" s="210">
        <v>1822</v>
      </c>
      <c r="S26" s="178">
        <f t="shared" si="27"/>
        <v>1.22117962466488</v>
      </c>
      <c r="T26" s="145">
        <v>313.5</v>
      </c>
      <c r="U26" s="132">
        <v>3</v>
      </c>
      <c r="V26" s="128">
        <v>4</v>
      </c>
      <c r="W26" s="126">
        <v>0</v>
      </c>
      <c r="X26" s="129">
        <f t="shared" si="29"/>
        <v>0</v>
      </c>
      <c r="Y26" s="128">
        <v>0</v>
      </c>
      <c r="Z26" s="133">
        <v>15</v>
      </c>
      <c r="AA26" s="56">
        <v>6</v>
      </c>
      <c r="AB26" s="56">
        <v>12</v>
      </c>
      <c r="AC26" s="67">
        <v>2</v>
      </c>
      <c r="AD26" s="67">
        <v>280</v>
      </c>
      <c r="AE26" s="96">
        <f t="shared" si="12"/>
        <v>0.333333333333333</v>
      </c>
      <c r="AF26" s="67">
        <f t="shared" si="39"/>
        <v>28</v>
      </c>
      <c r="AG26" s="67">
        <v>24</v>
      </c>
      <c r="AH26" s="43">
        <v>70</v>
      </c>
      <c r="AI26" s="43">
        <v>88</v>
      </c>
      <c r="AJ26" s="110">
        <v>28</v>
      </c>
      <c r="AK26" s="110">
        <v>15</v>
      </c>
      <c r="AL26" s="110">
        <v>43</v>
      </c>
      <c r="AM26" s="149">
        <f t="shared" si="40"/>
        <v>0.614285714285714</v>
      </c>
      <c r="AN26" s="67">
        <f t="shared" si="45"/>
        <v>174</v>
      </c>
      <c r="AO26" s="67">
        <f t="shared" si="46"/>
        <v>67.5</v>
      </c>
      <c r="AP26" s="56">
        <v>45</v>
      </c>
      <c r="AQ26" s="43">
        <v>65</v>
      </c>
      <c r="AR26" s="110">
        <v>13</v>
      </c>
      <c r="AS26" s="111">
        <f t="shared" si="42"/>
        <v>19.5</v>
      </c>
      <c r="AT26" s="43">
        <v>10</v>
      </c>
      <c r="AU26" s="56">
        <v>18</v>
      </c>
      <c r="AV26" s="110">
        <v>1</v>
      </c>
      <c r="AW26" s="111">
        <f t="shared" si="43"/>
        <v>2.5</v>
      </c>
      <c r="AX26" s="43">
        <v>8</v>
      </c>
      <c r="AY26" s="43">
        <v>10</v>
      </c>
      <c r="AZ26" s="110">
        <v>2</v>
      </c>
      <c r="BA26" s="111">
        <v>4</v>
      </c>
      <c r="BB26" s="43">
        <v>4</v>
      </c>
      <c r="BC26" s="43">
        <v>8</v>
      </c>
      <c r="BD26" s="110">
        <v>3</v>
      </c>
      <c r="BE26" s="215">
        <v>4.5</v>
      </c>
      <c r="BF26" s="43">
        <v>10</v>
      </c>
      <c r="BG26" s="56">
        <v>18</v>
      </c>
      <c r="BH26" s="51">
        <v>4</v>
      </c>
      <c r="BI26" s="216">
        <v>4</v>
      </c>
      <c r="BJ26" s="67">
        <v>625.28</v>
      </c>
      <c r="BK26" s="68">
        <v>43.8</v>
      </c>
      <c r="BL26" s="67">
        <v>20</v>
      </c>
      <c r="BM26" s="67">
        <v>12.85</v>
      </c>
      <c r="BN26" s="67">
        <v>975.03</v>
      </c>
      <c r="BO26" s="96">
        <f t="shared" si="14"/>
        <v>0.6425</v>
      </c>
      <c r="BP26" s="67">
        <v>48.8</v>
      </c>
      <c r="BQ26" s="67">
        <v>21.5</v>
      </c>
      <c r="BR26" s="43">
        <v>1320</v>
      </c>
      <c r="BS26" s="79">
        <v>1705</v>
      </c>
      <c r="BT26" s="68">
        <v>1266.84</v>
      </c>
      <c r="BU26" s="68">
        <v>63.3</v>
      </c>
      <c r="BV26" s="67">
        <v>2600</v>
      </c>
      <c r="BW26" s="67">
        <v>3000</v>
      </c>
      <c r="BX26" s="67">
        <v>2049</v>
      </c>
      <c r="BY26" s="103">
        <v>0.788076923076923</v>
      </c>
      <c r="BZ26" s="67">
        <v>307.4</v>
      </c>
      <c r="CA26" s="44">
        <v>4500</v>
      </c>
      <c r="CB26" s="45">
        <v>6000</v>
      </c>
      <c r="CC26" s="33">
        <v>3085.86</v>
      </c>
      <c r="CD26" s="34">
        <f t="shared" si="36"/>
        <v>0.685746666666667</v>
      </c>
      <c r="CE26" s="35">
        <v>462.9</v>
      </c>
      <c r="CF26" s="65">
        <v>1</v>
      </c>
      <c r="CG26" s="65">
        <f t="shared" si="44"/>
        <v>3.75</v>
      </c>
      <c r="CH26" s="66">
        <f t="shared" si="15"/>
        <v>1872.71</v>
      </c>
      <c r="CI26" s="65">
        <f t="shared" si="18"/>
        <v>167.04</v>
      </c>
      <c r="CJ26" s="67"/>
      <c r="CK26" s="68">
        <f t="shared" si="16"/>
        <v>1872.71</v>
      </c>
      <c r="CL26" s="67">
        <f t="shared" si="17"/>
        <v>1872.7</v>
      </c>
    </row>
    <row r="27" spans="1:90">
      <c r="A27" s="46">
        <v>361</v>
      </c>
      <c r="B27" s="47" t="s">
        <v>310</v>
      </c>
      <c r="C27" s="47" t="s">
        <v>305</v>
      </c>
      <c r="D27" s="46">
        <v>4</v>
      </c>
      <c r="E27" s="46">
        <v>6</v>
      </c>
      <c r="F27" s="188">
        <v>1</v>
      </c>
      <c r="G27" s="186">
        <f t="shared" si="11"/>
        <v>0.25</v>
      </c>
      <c r="H27" s="189">
        <f t="shared" si="38"/>
        <v>60</v>
      </c>
      <c r="I27" s="189">
        <f t="shared" si="47"/>
        <v>30</v>
      </c>
      <c r="J27" s="74">
        <v>9</v>
      </c>
      <c r="K27" s="46">
        <v>19</v>
      </c>
      <c r="L27" s="161">
        <v>6</v>
      </c>
      <c r="M27" s="203">
        <f t="shared" si="26"/>
        <v>0.666666666666667</v>
      </c>
      <c r="N27" s="175">
        <v>30</v>
      </c>
      <c r="O27" s="175"/>
      <c r="P27" s="176">
        <v>455</v>
      </c>
      <c r="Q27" s="209">
        <v>546</v>
      </c>
      <c r="R27" s="210">
        <v>705.92</v>
      </c>
      <c r="S27" s="178">
        <f t="shared" si="27"/>
        <v>1.55147252747253</v>
      </c>
      <c r="T27" s="145">
        <v>118</v>
      </c>
      <c r="U27" s="132">
        <v>1</v>
      </c>
      <c r="V27" s="128">
        <v>2</v>
      </c>
      <c r="W27" s="126">
        <v>2</v>
      </c>
      <c r="X27" s="129">
        <f t="shared" si="29"/>
        <v>2</v>
      </c>
      <c r="Y27" s="128">
        <v>50</v>
      </c>
      <c r="Z27" s="133"/>
      <c r="AA27" s="56">
        <v>2</v>
      </c>
      <c r="AB27" s="56">
        <v>5</v>
      </c>
      <c r="AC27" s="67">
        <v>4</v>
      </c>
      <c r="AD27" s="67">
        <v>513.2</v>
      </c>
      <c r="AE27" s="96">
        <f t="shared" si="12"/>
        <v>2</v>
      </c>
      <c r="AF27" s="67">
        <f t="shared" si="39"/>
        <v>51.32</v>
      </c>
      <c r="AG27" s="67"/>
      <c r="AH27" s="43">
        <v>45</v>
      </c>
      <c r="AI27" s="43">
        <v>60</v>
      </c>
      <c r="AJ27" s="110">
        <v>15</v>
      </c>
      <c r="AK27" s="110">
        <v>3</v>
      </c>
      <c r="AL27" s="110">
        <v>18</v>
      </c>
      <c r="AM27" s="149">
        <f t="shared" si="40"/>
        <v>0.4</v>
      </c>
      <c r="AN27" s="67">
        <f t="shared" si="45"/>
        <v>63</v>
      </c>
      <c r="AO27" s="67">
        <f t="shared" si="46"/>
        <v>67.5</v>
      </c>
      <c r="AP27" s="56">
        <v>25</v>
      </c>
      <c r="AQ27" s="43">
        <v>35</v>
      </c>
      <c r="AR27" s="110">
        <v>13</v>
      </c>
      <c r="AS27" s="111">
        <f t="shared" si="42"/>
        <v>19.5</v>
      </c>
      <c r="AT27" s="43">
        <v>5</v>
      </c>
      <c r="AU27" s="56">
        <v>12</v>
      </c>
      <c r="AV27" s="110">
        <v>2</v>
      </c>
      <c r="AW27" s="111">
        <f t="shared" si="43"/>
        <v>5</v>
      </c>
      <c r="AX27" s="43">
        <v>4</v>
      </c>
      <c r="AY27" s="43">
        <v>5</v>
      </c>
      <c r="AZ27" s="110">
        <v>3</v>
      </c>
      <c r="BA27" s="111">
        <v>6</v>
      </c>
      <c r="BB27" s="43">
        <v>2</v>
      </c>
      <c r="BC27" s="43">
        <v>4</v>
      </c>
      <c r="BD27" s="110">
        <v>1</v>
      </c>
      <c r="BE27" s="215">
        <v>1.5</v>
      </c>
      <c r="BF27" s="43">
        <v>5</v>
      </c>
      <c r="BG27" s="56">
        <v>12</v>
      </c>
      <c r="BH27" s="51">
        <v>0</v>
      </c>
      <c r="BI27" s="216">
        <v>0</v>
      </c>
      <c r="BJ27" s="67">
        <v>265.6</v>
      </c>
      <c r="BK27" s="68">
        <v>18.6</v>
      </c>
      <c r="BL27" s="67">
        <v>7</v>
      </c>
      <c r="BM27" s="67">
        <v>1</v>
      </c>
      <c r="BN27" s="67">
        <v>118</v>
      </c>
      <c r="BO27" s="96">
        <f t="shared" si="14"/>
        <v>0.142857142857143</v>
      </c>
      <c r="BP27" s="67">
        <v>5.9</v>
      </c>
      <c r="BQ27" s="67">
        <v>18</v>
      </c>
      <c r="BR27" s="43">
        <v>820</v>
      </c>
      <c r="BS27" s="79">
        <v>1205</v>
      </c>
      <c r="BT27" s="68">
        <v>785.45</v>
      </c>
      <c r="BU27" s="68">
        <v>39.3</v>
      </c>
      <c r="BV27" s="67">
        <v>1400</v>
      </c>
      <c r="BW27" s="67">
        <v>1600</v>
      </c>
      <c r="BX27" s="67">
        <v>503.75</v>
      </c>
      <c r="BY27" s="103">
        <v>0.359821428571429</v>
      </c>
      <c r="BZ27" s="67">
        <v>0</v>
      </c>
      <c r="CA27" s="44">
        <v>2550</v>
      </c>
      <c r="CB27" s="45">
        <v>3000</v>
      </c>
      <c r="CC27" s="33">
        <v>296</v>
      </c>
      <c r="CD27" s="34">
        <f t="shared" si="36"/>
        <v>0.116078431372549</v>
      </c>
      <c r="CE27" s="35">
        <v>0</v>
      </c>
      <c r="CF27" s="65"/>
      <c r="CG27" s="65"/>
      <c r="CH27" s="66">
        <f t="shared" si="15"/>
        <v>468.12</v>
      </c>
      <c r="CI27" s="65">
        <f t="shared" si="18"/>
        <v>115.5</v>
      </c>
      <c r="CJ27" s="67"/>
      <c r="CK27" s="68">
        <f t="shared" si="16"/>
        <v>468.12</v>
      </c>
      <c r="CL27" s="67">
        <f t="shared" si="17"/>
        <v>468.1</v>
      </c>
    </row>
    <row r="28" spans="1:90">
      <c r="A28" s="43">
        <v>365</v>
      </c>
      <c r="B28" s="29" t="s">
        <v>311</v>
      </c>
      <c r="C28" s="29" t="s">
        <v>305</v>
      </c>
      <c r="D28" s="43">
        <v>32</v>
      </c>
      <c r="E28" s="43">
        <v>42</v>
      </c>
      <c r="F28" s="188">
        <v>17.24</v>
      </c>
      <c r="G28" s="186">
        <f t="shared" si="11"/>
        <v>0.53875</v>
      </c>
      <c r="H28" s="189">
        <f t="shared" si="38"/>
        <v>1034.4</v>
      </c>
      <c r="I28" s="189">
        <f t="shared" si="47"/>
        <v>147.6</v>
      </c>
      <c r="J28" s="56">
        <v>51</v>
      </c>
      <c r="K28" s="43">
        <v>61</v>
      </c>
      <c r="L28" s="110">
        <v>61</v>
      </c>
      <c r="M28" s="201">
        <f t="shared" si="26"/>
        <v>1.19607843137255</v>
      </c>
      <c r="N28" s="175">
        <v>427</v>
      </c>
      <c r="O28" s="175"/>
      <c r="P28" s="176">
        <v>2030</v>
      </c>
      <c r="Q28" s="209">
        <v>2437</v>
      </c>
      <c r="R28" s="210">
        <v>2340.63</v>
      </c>
      <c r="S28" s="178">
        <f t="shared" si="27"/>
        <v>1.1530197044335</v>
      </c>
      <c r="T28" s="145">
        <v>357.5</v>
      </c>
      <c r="U28" s="132">
        <v>7</v>
      </c>
      <c r="V28" s="128">
        <v>14</v>
      </c>
      <c r="W28" s="126">
        <v>11</v>
      </c>
      <c r="X28" s="129">
        <f t="shared" si="29"/>
        <v>1.57142857142857</v>
      </c>
      <c r="Y28" s="128">
        <v>165</v>
      </c>
      <c r="Z28" s="133"/>
      <c r="AA28" s="56">
        <v>35</v>
      </c>
      <c r="AB28" s="56">
        <v>46</v>
      </c>
      <c r="AC28" s="67">
        <v>16</v>
      </c>
      <c r="AD28" s="67">
        <v>1970</v>
      </c>
      <c r="AE28" s="96">
        <f t="shared" si="12"/>
        <v>0.457142857142857</v>
      </c>
      <c r="AF28" s="67">
        <f t="shared" si="39"/>
        <v>197</v>
      </c>
      <c r="AG28" s="67">
        <v>114</v>
      </c>
      <c r="AH28" s="43">
        <v>109</v>
      </c>
      <c r="AI28" s="43">
        <v>125</v>
      </c>
      <c r="AJ28" s="110">
        <v>67</v>
      </c>
      <c r="AK28" s="110">
        <v>13</v>
      </c>
      <c r="AL28" s="110">
        <v>80</v>
      </c>
      <c r="AM28" s="149">
        <f t="shared" si="40"/>
        <v>0.73394495412844</v>
      </c>
      <c r="AN28" s="67">
        <f t="shared" si="45"/>
        <v>279</v>
      </c>
      <c r="AO28" s="67"/>
      <c r="AP28" s="56">
        <v>75</v>
      </c>
      <c r="AQ28" s="43">
        <v>90</v>
      </c>
      <c r="AR28" s="110">
        <v>10</v>
      </c>
      <c r="AS28" s="111">
        <f t="shared" si="42"/>
        <v>15</v>
      </c>
      <c r="AT28" s="43">
        <v>37</v>
      </c>
      <c r="AU28" s="56">
        <v>51</v>
      </c>
      <c r="AV28" s="110">
        <v>0</v>
      </c>
      <c r="AW28" s="111">
        <f t="shared" si="43"/>
        <v>0</v>
      </c>
      <c r="AX28" s="43">
        <v>14</v>
      </c>
      <c r="AY28" s="43">
        <v>29</v>
      </c>
      <c r="AZ28" s="110">
        <v>6</v>
      </c>
      <c r="BA28" s="111">
        <v>12</v>
      </c>
      <c r="BB28" s="43">
        <v>14</v>
      </c>
      <c r="BC28" s="43">
        <v>23</v>
      </c>
      <c r="BD28" s="110">
        <v>19</v>
      </c>
      <c r="BE28" s="215">
        <v>28.5</v>
      </c>
      <c r="BF28" s="43">
        <v>36</v>
      </c>
      <c r="BG28" s="56">
        <v>45</v>
      </c>
      <c r="BH28" s="51">
        <v>10</v>
      </c>
      <c r="BI28" s="216">
        <v>10</v>
      </c>
      <c r="BJ28" s="67">
        <v>332</v>
      </c>
      <c r="BK28" s="68">
        <v>23.2</v>
      </c>
      <c r="BL28" s="67">
        <v>27</v>
      </c>
      <c r="BM28" s="67">
        <v>51</v>
      </c>
      <c r="BN28" s="67">
        <v>4932</v>
      </c>
      <c r="BO28" s="96">
        <f t="shared" si="14"/>
        <v>1.88888888888889</v>
      </c>
      <c r="BP28" s="67">
        <v>591.8</v>
      </c>
      <c r="BQ28" s="67">
        <v>0</v>
      </c>
      <c r="BR28" s="43">
        <v>3620</v>
      </c>
      <c r="BS28" s="79">
        <v>4005</v>
      </c>
      <c r="BT28" s="68">
        <v>2063.63</v>
      </c>
      <c r="BU28" s="68">
        <v>103.2</v>
      </c>
      <c r="BV28" s="67">
        <v>9500</v>
      </c>
      <c r="BW28" s="67">
        <v>10770</v>
      </c>
      <c r="BX28" s="67">
        <v>15488.15</v>
      </c>
      <c r="BY28" s="103">
        <v>1.63033157894737</v>
      </c>
      <c r="BZ28" s="67">
        <v>3872</v>
      </c>
      <c r="CA28" s="44">
        <v>19500</v>
      </c>
      <c r="CB28" s="45">
        <v>25850</v>
      </c>
      <c r="CC28" s="33">
        <v>12568.16</v>
      </c>
      <c r="CD28" s="34">
        <f t="shared" si="36"/>
        <v>0.644521025641026</v>
      </c>
      <c r="CE28" s="35">
        <v>1885.2</v>
      </c>
      <c r="CF28" s="65"/>
      <c r="CG28" s="65"/>
      <c r="CH28" s="66">
        <f t="shared" si="15"/>
        <v>9000.8</v>
      </c>
      <c r="CI28" s="65">
        <f t="shared" si="18"/>
        <v>261.6</v>
      </c>
      <c r="CJ28" s="67"/>
      <c r="CK28" s="68">
        <f t="shared" si="16"/>
        <v>9000.8</v>
      </c>
      <c r="CL28" s="67">
        <f t="shared" si="17"/>
        <v>9000.8</v>
      </c>
    </row>
    <row r="29" spans="1:90">
      <c r="A29" s="43">
        <v>379</v>
      </c>
      <c r="B29" s="29" t="s">
        <v>312</v>
      </c>
      <c r="C29" s="29" t="s">
        <v>305</v>
      </c>
      <c r="D29" s="43">
        <v>8</v>
      </c>
      <c r="E29" s="43">
        <v>16</v>
      </c>
      <c r="F29" s="188">
        <v>6.125</v>
      </c>
      <c r="G29" s="186">
        <f t="shared" si="11"/>
        <v>0.765625</v>
      </c>
      <c r="H29" s="189">
        <f t="shared" si="38"/>
        <v>367.5</v>
      </c>
      <c r="I29" s="189"/>
      <c r="J29" s="56">
        <v>12</v>
      </c>
      <c r="K29" s="43">
        <v>15</v>
      </c>
      <c r="L29" s="110">
        <v>16</v>
      </c>
      <c r="M29" s="201">
        <f t="shared" si="26"/>
        <v>1.33333333333333</v>
      </c>
      <c r="N29" s="175">
        <v>112</v>
      </c>
      <c r="O29" s="175"/>
      <c r="P29" s="176">
        <v>808</v>
      </c>
      <c r="Q29" s="209">
        <v>970</v>
      </c>
      <c r="R29" s="210">
        <v>675.44</v>
      </c>
      <c r="S29" s="178">
        <f t="shared" si="27"/>
        <v>0.835940594059406</v>
      </c>
      <c r="T29" s="145">
        <v>97</v>
      </c>
      <c r="U29" s="132">
        <v>2</v>
      </c>
      <c r="V29" s="128">
        <v>3</v>
      </c>
      <c r="W29" s="126">
        <v>5</v>
      </c>
      <c r="X29" s="129">
        <f t="shared" si="29"/>
        <v>2.5</v>
      </c>
      <c r="Y29" s="128">
        <v>125</v>
      </c>
      <c r="Z29" s="133"/>
      <c r="AA29" s="56">
        <v>6</v>
      </c>
      <c r="AB29" s="56">
        <v>12</v>
      </c>
      <c r="AC29" s="67">
        <v>5</v>
      </c>
      <c r="AD29" s="67">
        <v>655</v>
      </c>
      <c r="AE29" s="96">
        <f t="shared" si="12"/>
        <v>0.833333333333333</v>
      </c>
      <c r="AF29" s="67">
        <f t="shared" si="39"/>
        <v>65.5</v>
      </c>
      <c r="AG29" s="67"/>
      <c r="AH29" s="43">
        <v>70</v>
      </c>
      <c r="AI29" s="43">
        <v>86</v>
      </c>
      <c r="AJ29" s="110">
        <v>9</v>
      </c>
      <c r="AK29" s="110">
        <v>16</v>
      </c>
      <c r="AL29" s="110">
        <v>25</v>
      </c>
      <c r="AM29" s="149">
        <f t="shared" si="40"/>
        <v>0.357142857142857</v>
      </c>
      <c r="AN29" s="67">
        <f t="shared" si="45"/>
        <v>123</v>
      </c>
      <c r="AO29" s="67">
        <f t="shared" ref="AO29:AO31" si="48">(AH29-AL29)*2.5</f>
        <v>112.5</v>
      </c>
      <c r="AP29" s="56">
        <v>40</v>
      </c>
      <c r="AQ29" s="43">
        <v>60</v>
      </c>
      <c r="AR29" s="110">
        <v>1</v>
      </c>
      <c r="AS29" s="111">
        <f t="shared" si="42"/>
        <v>1.5</v>
      </c>
      <c r="AT29" s="43">
        <v>10</v>
      </c>
      <c r="AU29" s="56">
        <v>15</v>
      </c>
      <c r="AV29" s="110">
        <v>2</v>
      </c>
      <c r="AW29" s="111">
        <f t="shared" si="43"/>
        <v>5</v>
      </c>
      <c r="AX29" s="43">
        <v>8</v>
      </c>
      <c r="AY29" s="43">
        <v>10</v>
      </c>
      <c r="AZ29" s="110">
        <v>6</v>
      </c>
      <c r="BA29" s="111">
        <v>12</v>
      </c>
      <c r="BB29" s="43">
        <v>4</v>
      </c>
      <c r="BC29" s="43">
        <v>8</v>
      </c>
      <c r="BD29" s="110">
        <v>4</v>
      </c>
      <c r="BE29" s="215">
        <v>6</v>
      </c>
      <c r="BF29" s="43">
        <v>10</v>
      </c>
      <c r="BG29" s="56">
        <v>15</v>
      </c>
      <c r="BH29" s="51">
        <v>0</v>
      </c>
      <c r="BI29" s="216">
        <v>0</v>
      </c>
      <c r="BJ29" s="67">
        <v>204</v>
      </c>
      <c r="BK29" s="68">
        <v>14.3</v>
      </c>
      <c r="BL29" s="67">
        <v>14</v>
      </c>
      <c r="BM29" s="67">
        <v>5.55</v>
      </c>
      <c r="BN29" s="67">
        <v>528.55</v>
      </c>
      <c r="BO29" s="96">
        <f t="shared" si="14"/>
        <v>0.396428571428571</v>
      </c>
      <c r="BP29" s="67">
        <v>26.4</v>
      </c>
      <c r="BQ29" s="67">
        <v>25.4</v>
      </c>
      <c r="BR29" s="43">
        <v>1120</v>
      </c>
      <c r="BS29" s="79">
        <v>1505</v>
      </c>
      <c r="BT29" s="68">
        <v>1229.74</v>
      </c>
      <c r="BU29" s="68">
        <v>61.5</v>
      </c>
      <c r="BV29" s="67">
        <v>1600</v>
      </c>
      <c r="BW29" s="67">
        <v>2000</v>
      </c>
      <c r="BX29" s="67">
        <v>2652</v>
      </c>
      <c r="BY29" s="103">
        <v>1.6575</v>
      </c>
      <c r="BZ29" s="67">
        <v>663</v>
      </c>
      <c r="CA29" s="44">
        <v>3750</v>
      </c>
      <c r="CB29" s="45">
        <v>4500</v>
      </c>
      <c r="CC29" s="33">
        <v>5765.24</v>
      </c>
      <c r="CD29" s="34">
        <f t="shared" si="36"/>
        <v>1.53739733333333</v>
      </c>
      <c r="CE29" s="35">
        <v>980.1</v>
      </c>
      <c r="CF29" s="65"/>
      <c r="CG29" s="65"/>
      <c r="CH29" s="66">
        <f t="shared" si="15"/>
        <v>2659.8</v>
      </c>
      <c r="CI29" s="65">
        <f t="shared" si="18"/>
        <v>137.9</v>
      </c>
      <c r="CJ29" s="67"/>
      <c r="CK29" s="68">
        <f t="shared" si="16"/>
        <v>2659.8</v>
      </c>
      <c r="CL29" s="67">
        <f t="shared" si="17"/>
        <v>2659.8</v>
      </c>
    </row>
    <row r="30" spans="1:90">
      <c r="A30" s="43">
        <v>513</v>
      </c>
      <c r="B30" s="29" t="s">
        <v>313</v>
      </c>
      <c r="C30" s="29" t="s">
        <v>305</v>
      </c>
      <c r="D30" s="43">
        <v>8</v>
      </c>
      <c r="E30" s="43">
        <v>16</v>
      </c>
      <c r="F30" s="188">
        <v>9</v>
      </c>
      <c r="G30" s="186">
        <f t="shared" si="11"/>
        <v>1.125</v>
      </c>
      <c r="H30" s="189">
        <f t="shared" si="38"/>
        <v>540</v>
      </c>
      <c r="I30" s="189"/>
      <c r="J30" s="56">
        <v>12</v>
      </c>
      <c r="K30" s="43">
        <v>15</v>
      </c>
      <c r="L30" s="110">
        <v>3</v>
      </c>
      <c r="M30" s="201">
        <f t="shared" si="26"/>
        <v>0.25</v>
      </c>
      <c r="N30" s="175">
        <v>15</v>
      </c>
      <c r="O30" s="175">
        <v>27</v>
      </c>
      <c r="P30" s="176">
        <v>819</v>
      </c>
      <c r="Q30" s="209">
        <v>983</v>
      </c>
      <c r="R30" s="210">
        <v>1384.06</v>
      </c>
      <c r="S30" s="178">
        <f t="shared" si="27"/>
        <v>1.68993894993895</v>
      </c>
      <c r="T30" s="145">
        <v>235</v>
      </c>
      <c r="U30" s="132">
        <v>2</v>
      </c>
      <c r="V30" s="128">
        <v>3</v>
      </c>
      <c r="W30" s="126">
        <v>0</v>
      </c>
      <c r="X30" s="129">
        <f t="shared" si="29"/>
        <v>0</v>
      </c>
      <c r="Y30" s="128">
        <v>0</v>
      </c>
      <c r="Z30" s="133">
        <v>10</v>
      </c>
      <c r="AA30" s="56">
        <v>6</v>
      </c>
      <c r="AB30" s="56">
        <v>12</v>
      </c>
      <c r="AC30" s="67">
        <v>5</v>
      </c>
      <c r="AD30" s="67">
        <v>595</v>
      </c>
      <c r="AE30" s="96">
        <f t="shared" si="12"/>
        <v>0.833333333333333</v>
      </c>
      <c r="AF30" s="67">
        <f t="shared" si="39"/>
        <v>59.5</v>
      </c>
      <c r="AG30" s="67"/>
      <c r="AH30" s="43">
        <v>75</v>
      </c>
      <c r="AI30" s="43">
        <v>90</v>
      </c>
      <c r="AJ30" s="110">
        <v>26</v>
      </c>
      <c r="AK30" s="110">
        <v>22</v>
      </c>
      <c r="AL30" s="110">
        <v>48</v>
      </c>
      <c r="AM30" s="149">
        <f t="shared" si="40"/>
        <v>0.64</v>
      </c>
      <c r="AN30" s="67">
        <f t="shared" si="45"/>
        <v>210</v>
      </c>
      <c r="AO30" s="67">
        <f t="shared" si="48"/>
        <v>67.5</v>
      </c>
      <c r="AP30" s="56">
        <v>45</v>
      </c>
      <c r="AQ30" s="43">
        <v>65</v>
      </c>
      <c r="AR30" s="110">
        <v>15</v>
      </c>
      <c r="AS30" s="111">
        <f t="shared" si="42"/>
        <v>22.5</v>
      </c>
      <c r="AT30" s="43">
        <v>10</v>
      </c>
      <c r="AU30" s="56">
        <v>15</v>
      </c>
      <c r="AV30" s="110">
        <v>0</v>
      </c>
      <c r="AW30" s="111">
        <f t="shared" si="43"/>
        <v>0</v>
      </c>
      <c r="AX30" s="43">
        <v>8</v>
      </c>
      <c r="AY30" s="43">
        <v>10</v>
      </c>
      <c r="AZ30" s="110">
        <v>1</v>
      </c>
      <c r="BA30" s="111">
        <v>2</v>
      </c>
      <c r="BB30" s="43">
        <v>4</v>
      </c>
      <c r="BC30" s="43">
        <v>8</v>
      </c>
      <c r="BD30" s="110">
        <v>6</v>
      </c>
      <c r="BE30" s="215">
        <v>9</v>
      </c>
      <c r="BF30" s="43">
        <v>10</v>
      </c>
      <c r="BG30" s="56">
        <v>15</v>
      </c>
      <c r="BH30" s="51">
        <v>2</v>
      </c>
      <c r="BI30" s="216">
        <v>2</v>
      </c>
      <c r="BJ30" s="67">
        <v>340</v>
      </c>
      <c r="BK30" s="68">
        <v>23.8</v>
      </c>
      <c r="BL30" s="67">
        <v>13</v>
      </c>
      <c r="BM30" s="67">
        <v>13.7</v>
      </c>
      <c r="BN30" s="67">
        <v>1575.1</v>
      </c>
      <c r="BO30" s="96">
        <f t="shared" si="14"/>
        <v>1.05384615384615</v>
      </c>
      <c r="BP30" s="67">
        <v>157.5</v>
      </c>
      <c r="BQ30" s="67">
        <v>0</v>
      </c>
      <c r="BR30" s="43">
        <v>1220</v>
      </c>
      <c r="BS30" s="79">
        <v>1605</v>
      </c>
      <c r="BT30" s="68">
        <v>826.36</v>
      </c>
      <c r="BU30" s="68">
        <v>41.3</v>
      </c>
      <c r="BV30" s="67">
        <v>2134</v>
      </c>
      <c r="BW30" s="67">
        <v>2500</v>
      </c>
      <c r="BX30" s="67">
        <v>631</v>
      </c>
      <c r="BY30" s="103">
        <v>0.295688847235239</v>
      </c>
      <c r="BZ30" s="67">
        <v>0</v>
      </c>
      <c r="CA30" s="44">
        <v>4050</v>
      </c>
      <c r="CB30" s="45">
        <v>5000</v>
      </c>
      <c r="CC30" s="33">
        <v>5048.06</v>
      </c>
      <c r="CD30" s="34">
        <f t="shared" si="36"/>
        <v>1.24643456790123</v>
      </c>
      <c r="CE30" s="35">
        <v>858.2</v>
      </c>
      <c r="CF30" s="65"/>
      <c r="CG30" s="65"/>
      <c r="CH30" s="66">
        <f t="shared" si="15"/>
        <v>2175.8</v>
      </c>
      <c r="CI30" s="65">
        <f t="shared" si="18"/>
        <v>104.5</v>
      </c>
      <c r="CJ30" s="67">
        <v>62.66</v>
      </c>
      <c r="CK30" s="68">
        <f t="shared" si="16"/>
        <v>2113.14</v>
      </c>
      <c r="CL30" s="67">
        <f t="shared" si="17"/>
        <v>2113.1</v>
      </c>
    </row>
    <row r="31" spans="1:90">
      <c r="A31" s="43">
        <v>516</v>
      </c>
      <c r="B31" s="29" t="s">
        <v>314</v>
      </c>
      <c r="C31" s="29" t="s">
        <v>305</v>
      </c>
      <c r="D31" s="43">
        <v>6</v>
      </c>
      <c r="E31" s="43">
        <v>8</v>
      </c>
      <c r="F31" s="188"/>
      <c r="G31" s="186">
        <f t="shared" si="11"/>
        <v>0</v>
      </c>
      <c r="H31" s="189">
        <f t="shared" si="38"/>
        <v>0</v>
      </c>
      <c r="I31" s="189">
        <f>(D31-F31)*10</f>
        <v>60</v>
      </c>
      <c r="J31" s="56">
        <v>6</v>
      </c>
      <c r="K31" s="43">
        <v>12</v>
      </c>
      <c r="L31" s="110">
        <v>0</v>
      </c>
      <c r="M31" s="201">
        <f t="shared" si="26"/>
        <v>0</v>
      </c>
      <c r="N31" s="175">
        <v>0</v>
      </c>
      <c r="O31" s="175">
        <v>18</v>
      </c>
      <c r="P31" s="176">
        <v>469</v>
      </c>
      <c r="Q31" s="209">
        <v>563</v>
      </c>
      <c r="R31" s="210">
        <v>446.34</v>
      </c>
      <c r="S31" s="178">
        <f t="shared" si="27"/>
        <v>0.951684434968017</v>
      </c>
      <c r="T31" s="145">
        <v>60.5</v>
      </c>
      <c r="U31" s="132">
        <v>2</v>
      </c>
      <c r="V31" s="128">
        <v>3</v>
      </c>
      <c r="W31" s="126">
        <v>5</v>
      </c>
      <c r="X31" s="129">
        <f t="shared" si="29"/>
        <v>2.5</v>
      </c>
      <c r="Y31" s="128">
        <v>125</v>
      </c>
      <c r="Z31" s="133"/>
      <c r="AA31" s="56">
        <v>3</v>
      </c>
      <c r="AB31" s="56">
        <v>5</v>
      </c>
      <c r="AC31" s="67">
        <v>1</v>
      </c>
      <c r="AD31" s="67">
        <v>155</v>
      </c>
      <c r="AE31" s="96">
        <f t="shared" si="12"/>
        <v>0.333333333333333</v>
      </c>
      <c r="AF31" s="67">
        <f t="shared" si="39"/>
        <v>15.5</v>
      </c>
      <c r="AG31" s="67">
        <v>12</v>
      </c>
      <c r="AH31" s="43">
        <v>60</v>
      </c>
      <c r="AI31" s="43">
        <v>75</v>
      </c>
      <c r="AJ31" s="110">
        <v>32</v>
      </c>
      <c r="AK31" s="110">
        <v>3</v>
      </c>
      <c r="AL31" s="110">
        <v>35</v>
      </c>
      <c r="AM31" s="149">
        <f t="shared" si="40"/>
        <v>0.583333333333333</v>
      </c>
      <c r="AN31" s="67">
        <f t="shared" si="45"/>
        <v>114</v>
      </c>
      <c r="AO31" s="67">
        <f t="shared" si="48"/>
        <v>62.5</v>
      </c>
      <c r="AP31" s="56">
        <v>30</v>
      </c>
      <c r="AQ31" s="43">
        <v>50</v>
      </c>
      <c r="AR31" s="110">
        <v>10</v>
      </c>
      <c r="AS31" s="111">
        <f t="shared" si="42"/>
        <v>15</v>
      </c>
      <c r="AT31" s="43">
        <v>5</v>
      </c>
      <c r="AU31" s="56">
        <v>10</v>
      </c>
      <c r="AV31" s="110">
        <v>4</v>
      </c>
      <c r="AW31" s="111">
        <f t="shared" si="43"/>
        <v>10</v>
      </c>
      <c r="AX31" s="43">
        <v>6</v>
      </c>
      <c r="AY31" s="43">
        <v>8</v>
      </c>
      <c r="AZ31" s="110">
        <v>6</v>
      </c>
      <c r="BA31" s="111">
        <v>12</v>
      </c>
      <c r="BB31" s="43">
        <v>3</v>
      </c>
      <c r="BC31" s="43">
        <v>6</v>
      </c>
      <c r="BD31" s="110">
        <v>0</v>
      </c>
      <c r="BE31" s="215">
        <v>0</v>
      </c>
      <c r="BF31" s="43">
        <v>5</v>
      </c>
      <c r="BG31" s="56">
        <v>10</v>
      </c>
      <c r="BH31" s="51">
        <v>3</v>
      </c>
      <c r="BI31" s="216">
        <v>3</v>
      </c>
      <c r="BJ31" s="67">
        <v>204</v>
      </c>
      <c r="BK31" s="68">
        <v>14.3</v>
      </c>
      <c r="BL31" s="67">
        <v>7</v>
      </c>
      <c r="BM31" s="67">
        <v>2</v>
      </c>
      <c r="BN31" s="67">
        <v>140.8</v>
      </c>
      <c r="BO31" s="96">
        <f t="shared" si="14"/>
        <v>0.285714285714286</v>
      </c>
      <c r="BP31" s="67">
        <v>7</v>
      </c>
      <c r="BQ31" s="67">
        <v>15</v>
      </c>
      <c r="BR31" s="43">
        <v>1020</v>
      </c>
      <c r="BS31" s="79">
        <v>1405</v>
      </c>
      <c r="BT31" s="68">
        <v>158.5</v>
      </c>
      <c r="BU31" s="68">
        <v>7.9</v>
      </c>
      <c r="BV31" s="67">
        <v>1600</v>
      </c>
      <c r="BW31" s="67">
        <v>2000</v>
      </c>
      <c r="BX31" s="67">
        <v>339.6</v>
      </c>
      <c r="BY31" s="103">
        <v>0.21225</v>
      </c>
      <c r="BZ31" s="67">
        <v>0</v>
      </c>
      <c r="CA31" s="44">
        <v>2550</v>
      </c>
      <c r="CB31" s="45">
        <v>3000</v>
      </c>
      <c r="CC31" s="33">
        <v>2729.07</v>
      </c>
      <c r="CD31" s="34">
        <f t="shared" si="36"/>
        <v>1.07022352941176</v>
      </c>
      <c r="CE31" s="35">
        <v>409.4</v>
      </c>
      <c r="CF31" s="65"/>
      <c r="CG31" s="65"/>
      <c r="CH31" s="66">
        <f t="shared" si="15"/>
        <v>793.6</v>
      </c>
      <c r="CI31" s="65">
        <f t="shared" si="18"/>
        <v>167.5</v>
      </c>
      <c r="CJ31" s="67"/>
      <c r="CK31" s="68">
        <f t="shared" si="16"/>
        <v>793.6</v>
      </c>
      <c r="CL31" s="67">
        <f t="shared" si="17"/>
        <v>793.6</v>
      </c>
    </row>
    <row r="32" spans="1:90">
      <c r="A32" s="43">
        <v>570</v>
      </c>
      <c r="B32" s="29" t="s">
        <v>315</v>
      </c>
      <c r="C32" s="29" t="s">
        <v>305</v>
      </c>
      <c r="D32" s="43">
        <v>8</v>
      </c>
      <c r="E32" s="43">
        <v>16</v>
      </c>
      <c r="F32" s="188">
        <v>2</v>
      </c>
      <c r="G32" s="186">
        <f t="shared" si="11"/>
        <v>0.25</v>
      </c>
      <c r="H32" s="189">
        <f t="shared" si="38"/>
        <v>120</v>
      </c>
      <c r="I32" s="189">
        <f>(D32-F32)*10</f>
        <v>60</v>
      </c>
      <c r="J32" s="56">
        <v>12</v>
      </c>
      <c r="K32" s="43">
        <v>15</v>
      </c>
      <c r="L32" s="110">
        <v>20</v>
      </c>
      <c r="M32" s="201">
        <f t="shared" si="26"/>
        <v>1.66666666666667</v>
      </c>
      <c r="N32" s="175">
        <v>140</v>
      </c>
      <c r="O32" s="175"/>
      <c r="P32" s="176">
        <v>1066</v>
      </c>
      <c r="Q32" s="209">
        <v>1280</v>
      </c>
      <c r="R32" s="210">
        <v>1595.09</v>
      </c>
      <c r="S32" s="178">
        <f t="shared" si="27"/>
        <v>1.49633208255159</v>
      </c>
      <c r="T32" s="145">
        <v>286</v>
      </c>
      <c r="U32" s="132">
        <v>4</v>
      </c>
      <c r="V32" s="128">
        <v>6</v>
      </c>
      <c r="W32" s="126">
        <v>2</v>
      </c>
      <c r="X32" s="129">
        <f t="shared" si="29"/>
        <v>0.5</v>
      </c>
      <c r="Y32" s="128">
        <v>30</v>
      </c>
      <c r="Z32" s="133">
        <v>10</v>
      </c>
      <c r="AA32" s="56">
        <v>6</v>
      </c>
      <c r="AB32" s="56">
        <v>12</v>
      </c>
      <c r="AC32" s="67">
        <v>5</v>
      </c>
      <c r="AD32" s="67">
        <v>625</v>
      </c>
      <c r="AE32" s="96">
        <f t="shared" si="12"/>
        <v>0.833333333333333</v>
      </c>
      <c r="AF32" s="67">
        <f t="shared" si="39"/>
        <v>62.5</v>
      </c>
      <c r="AG32" s="67"/>
      <c r="AH32" s="43">
        <v>75</v>
      </c>
      <c r="AI32" s="43">
        <v>90</v>
      </c>
      <c r="AJ32" s="110">
        <v>33</v>
      </c>
      <c r="AK32" s="110">
        <v>24</v>
      </c>
      <c r="AL32" s="110">
        <v>57</v>
      </c>
      <c r="AM32" s="149">
        <f t="shared" si="40"/>
        <v>0.76</v>
      </c>
      <c r="AN32" s="67">
        <f t="shared" si="45"/>
        <v>243</v>
      </c>
      <c r="AO32" s="67"/>
      <c r="AP32" s="56">
        <v>45</v>
      </c>
      <c r="AQ32" s="43">
        <v>65</v>
      </c>
      <c r="AR32" s="110">
        <v>9</v>
      </c>
      <c r="AS32" s="111">
        <f t="shared" si="42"/>
        <v>13.5</v>
      </c>
      <c r="AT32" s="43">
        <v>10</v>
      </c>
      <c r="AU32" s="56">
        <v>18</v>
      </c>
      <c r="AV32" s="110">
        <v>1</v>
      </c>
      <c r="AW32" s="111">
        <f t="shared" si="43"/>
        <v>2.5</v>
      </c>
      <c r="AX32" s="43">
        <v>8</v>
      </c>
      <c r="AY32" s="43">
        <v>10</v>
      </c>
      <c r="AZ32" s="110">
        <v>9</v>
      </c>
      <c r="BA32" s="111">
        <v>18</v>
      </c>
      <c r="BB32" s="43">
        <v>4</v>
      </c>
      <c r="BC32" s="43">
        <v>8</v>
      </c>
      <c r="BD32" s="110">
        <v>5</v>
      </c>
      <c r="BE32" s="215">
        <v>7.5</v>
      </c>
      <c r="BF32" s="43">
        <v>10</v>
      </c>
      <c r="BG32" s="56">
        <v>18</v>
      </c>
      <c r="BH32" s="51">
        <v>10</v>
      </c>
      <c r="BI32" s="216">
        <v>10</v>
      </c>
      <c r="BJ32" s="67"/>
      <c r="BK32" s="68"/>
      <c r="BL32" s="67">
        <v>15</v>
      </c>
      <c r="BM32" s="67">
        <v>9</v>
      </c>
      <c r="BN32" s="67">
        <v>805.34</v>
      </c>
      <c r="BO32" s="96">
        <f t="shared" si="14"/>
        <v>0.6</v>
      </c>
      <c r="BP32" s="67">
        <v>40.3</v>
      </c>
      <c r="BQ32" s="67">
        <v>18</v>
      </c>
      <c r="BR32" s="43">
        <v>1320</v>
      </c>
      <c r="BS32" s="79">
        <v>1705</v>
      </c>
      <c r="BT32" s="68">
        <v>974.77</v>
      </c>
      <c r="BU32" s="68">
        <v>48.7</v>
      </c>
      <c r="BV32" s="67">
        <v>2600</v>
      </c>
      <c r="BW32" s="67">
        <v>3000</v>
      </c>
      <c r="BX32" s="67">
        <v>1594</v>
      </c>
      <c r="BY32" s="103">
        <v>0.613076923076923</v>
      </c>
      <c r="BZ32" s="67">
        <v>239.1</v>
      </c>
      <c r="CA32" s="44">
        <v>4500</v>
      </c>
      <c r="CB32" s="45">
        <v>6000</v>
      </c>
      <c r="CC32" s="33">
        <v>5641.6</v>
      </c>
      <c r="CD32" s="34">
        <f t="shared" si="36"/>
        <v>1.25368888888889</v>
      </c>
      <c r="CE32" s="35">
        <v>846.2</v>
      </c>
      <c r="CF32" s="65"/>
      <c r="CG32" s="65"/>
      <c r="CH32" s="66">
        <f t="shared" si="15"/>
        <v>2107.3</v>
      </c>
      <c r="CI32" s="65">
        <f t="shared" si="18"/>
        <v>88</v>
      </c>
      <c r="CJ32" s="67"/>
      <c r="CK32" s="68">
        <f t="shared" si="16"/>
        <v>2107.3</v>
      </c>
      <c r="CL32" s="67">
        <f t="shared" si="17"/>
        <v>2107.3</v>
      </c>
    </row>
    <row r="33" spans="1:90">
      <c r="A33" s="43">
        <v>577</v>
      </c>
      <c r="B33" s="29" t="s">
        <v>316</v>
      </c>
      <c r="C33" s="29" t="s">
        <v>305</v>
      </c>
      <c r="D33" s="43">
        <v>4</v>
      </c>
      <c r="E33" s="43">
        <v>6</v>
      </c>
      <c r="F33" s="188"/>
      <c r="G33" s="186">
        <f t="shared" si="11"/>
        <v>0</v>
      </c>
      <c r="H33" s="189">
        <f t="shared" si="38"/>
        <v>0</v>
      </c>
      <c r="I33" s="189">
        <f t="shared" ref="I33:I39" si="49">(D33-F33)*10</f>
        <v>40</v>
      </c>
      <c r="J33" s="56">
        <v>6</v>
      </c>
      <c r="K33" s="43">
        <v>12</v>
      </c>
      <c r="L33" s="110">
        <v>6</v>
      </c>
      <c r="M33" s="201">
        <f t="shared" si="26"/>
        <v>1</v>
      </c>
      <c r="N33" s="175">
        <v>30</v>
      </c>
      <c r="O33" s="175"/>
      <c r="P33" s="176">
        <v>469</v>
      </c>
      <c r="Q33" s="209">
        <v>562</v>
      </c>
      <c r="R33" s="210">
        <v>863.25</v>
      </c>
      <c r="S33" s="178">
        <f t="shared" si="27"/>
        <v>1.84061833688699</v>
      </c>
      <c r="T33" s="145">
        <v>150</v>
      </c>
      <c r="U33" s="132">
        <v>1</v>
      </c>
      <c r="V33" s="128">
        <v>2</v>
      </c>
      <c r="W33" s="126">
        <v>0</v>
      </c>
      <c r="X33" s="129">
        <f t="shared" si="29"/>
        <v>0</v>
      </c>
      <c r="Y33" s="128">
        <v>0</v>
      </c>
      <c r="Z33" s="133">
        <v>5</v>
      </c>
      <c r="AA33" s="56">
        <v>2</v>
      </c>
      <c r="AB33" s="56">
        <v>5</v>
      </c>
      <c r="AC33" s="67">
        <v>5</v>
      </c>
      <c r="AD33" s="67">
        <v>655</v>
      </c>
      <c r="AE33" s="96">
        <f t="shared" si="12"/>
        <v>2.5</v>
      </c>
      <c r="AF33" s="67">
        <f>AD33*0.13</f>
        <v>85.15</v>
      </c>
      <c r="AG33" s="67"/>
      <c r="AH33" s="43">
        <v>70</v>
      </c>
      <c r="AI33" s="43">
        <v>86</v>
      </c>
      <c r="AJ33" s="110">
        <v>7</v>
      </c>
      <c r="AK33" s="110">
        <v>0</v>
      </c>
      <c r="AL33" s="110">
        <v>7</v>
      </c>
      <c r="AM33" s="149">
        <f t="shared" si="40"/>
        <v>0.1</v>
      </c>
      <c r="AN33" s="67">
        <f t="shared" si="45"/>
        <v>21</v>
      </c>
      <c r="AO33" s="67">
        <f>(AH33-AL33)*2.5</f>
        <v>157.5</v>
      </c>
      <c r="AP33" s="56">
        <v>40</v>
      </c>
      <c r="AQ33" s="43">
        <v>60</v>
      </c>
      <c r="AR33" s="110">
        <v>7</v>
      </c>
      <c r="AS33" s="111">
        <f t="shared" si="42"/>
        <v>10.5</v>
      </c>
      <c r="AT33" s="43">
        <v>5</v>
      </c>
      <c r="AU33" s="56">
        <v>12</v>
      </c>
      <c r="AV33" s="110">
        <v>8</v>
      </c>
      <c r="AW33" s="111">
        <f t="shared" si="43"/>
        <v>20</v>
      </c>
      <c r="AX33" s="43">
        <v>4</v>
      </c>
      <c r="AY33" s="43">
        <v>5</v>
      </c>
      <c r="AZ33" s="110">
        <v>8</v>
      </c>
      <c r="BA33" s="111">
        <f t="shared" ref="BA33:BA36" si="50">AZ33*4</f>
        <v>32</v>
      </c>
      <c r="BB33" s="43">
        <v>2</v>
      </c>
      <c r="BC33" s="43">
        <v>4</v>
      </c>
      <c r="BD33" s="110">
        <v>0</v>
      </c>
      <c r="BE33" s="215">
        <v>0</v>
      </c>
      <c r="BF33" s="43">
        <v>5</v>
      </c>
      <c r="BG33" s="56">
        <v>12</v>
      </c>
      <c r="BH33" s="51">
        <v>0</v>
      </c>
      <c r="BI33" s="216">
        <v>0</v>
      </c>
      <c r="BJ33" s="67"/>
      <c r="BK33" s="68"/>
      <c r="BL33" s="67">
        <v>10</v>
      </c>
      <c r="BM33" s="67">
        <v>5</v>
      </c>
      <c r="BN33" s="67">
        <v>463.1</v>
      </c>
      <c r="BO33" s="96">
        <f t="shared" si="14"/>
        <v>0.5</v>
      </c>
      <c r="BP33" s="67">
        <v>23.2</v>
      </c>
      <c r="BQ33" s="67">
        <v>15</v>
      </c>
      <c r="BR33" s="43">
        <v>820</v>
      </c>
      <c r="BS33" s="79">
        <v>1205</v>
      </c>
      <c r="BT33" s="68">
        <v>767.89</v>
      </c>
      <c r="BU33" s="68">
        <v>38.4</v>
      </c>
      <c r="BV33" s="67">
        <v>1400</v>
      </c>
      <c r="BW33" s="67">
        <v>1500</v>
      </c>
      <c r="BX33" s="67">
        <v>135</v>
      </c>
      <c r="BY33" s="103">
        <v>0.0964285714285714</v>
      </c>
      <c r="BZ33" s="67">
        <v>0</v>
      </c>
      <c r="CA33" s="44">
        <v>2550</v>
      </c>
      <c r="CB33" s="45">
        <v>3000</v>
      </c>
      <c r="CC33" s="33">
        <v>1060.72</v>
      </c>
      <c r="CD33" s="34">
        <f t="shared" si="36"/>
        <v>0.41596862745098</v>
      </c>
      <c r="CE33" s="35">
        <v>0</v>
      </c>
      <c r="CF33" s="65"/>
      <c r="CG33" s="65"/>
      <c r="CH33" s="66">
        <f t="shared" si="15"/>
        <v>410.25</v>
      </c>
      <c r="CI33" s="65">
        <f t="shared" si="18"/>
        <v>217.5</v>
      </c>
      <c r="CJ33" s="67"/>
      <c r="CK33" s="68">
        <f t="shared" si="16"/>
        <v>410.25</v>
      </c>
      <c r="CL33" s="67">
        <f t="shared" si="17"/>
        <v>410.3</v>
      </c>
    </row>
    <row r="34" spans="1:90">
      <c r="A34" s="43">
        <v>582</v>
      </c>
      <c r="B34" s="29" t="s">
        <v>317</v>
      </c>
      <c r="C34" s="29" t="s">
        <v>305</v>
      </c>
      <c r="D34" s="43">
        <v>32</v>
      </c>
      <c r="E34" s="43">
        <v>42</v>
      </c>
      <c r="F34" s="188">
        <v>7.24</v>
      </c>
      <c r="G34" s="186">
        <f t="shared" si="11"/>
        <v>0.22625</v>
      </c>
      <c r="H34" s="189">
        <f t="shared" si="38"/>
        <v>434.4</v>
      </c>
      <c r="I34" s="189">
        <f t="shared" si="49"/>
        <v>247.6</v>
      </c>
      <c r="J34" s="56">
        <v>51</v>
      </c>
      <c r="K34" s="43">
        <v>61</v>
      </c>
      <c r="L34" s="110">
        <v>50</v>
      </c>
      <c r="M34" s="201">
        <f t="shared" si="26"/>
        <v>0.980392156862745</v>
      </c>
      <c r="N34" s="175">
        <v>250</v>
      </c>
      <c r="O34" s="175"/>
      <c r="P34" s="176">
        <v>2060</v>
      </c>
      <c r="Q34" s="209">
        <v>2472</v>
      </c>
      <c r="R34" s="210">
        <v>2010.14</v>
      </c>
      <c r="S34" s="178">
        <f t="shared" si="27"/>
        <v>0.975796116504854</v>
      </c>
      <c r="T34" s="145">
        <v>274.5</v>
      </c>
      <c r="U34" s="132">
        <v>7</v>
      </c>
      <c r="V34" s="128">
        <v>14</v>
      </c>
      <c r="W34" s="126">
        <v>0</v>
      </c>
      <c r="X34" s="129">
        <f t="shared" si="29"/>
        <v>0</v>
      </c>
      <c r="Y34" s="128">
        <v>0</v>
      </c>
      <c r="Z34" s="133">
        <v>35</v>
      </c>
      <c r="AA34" s="56">
        <v>35</v>
      </c>
      <c r="AB34" s="56">
        <v>46</v>
      </c>
      <c r="AC34" s="67">
        <v>14</v>
      </c>
      <c r="AD34" s="67">
        <v>1800</v>
      </c>
      <c r="AE34" s="96">
        <f t="shared" si="12"/>
        <v>0.4</v>
      </c>
      <c r="AF34" s="67">
        <f t="shared" ref="AF34:AF44" si="51">AD34*0.1</f>
        <v>180</v>
      </c>
      <c r="AG34" s="67">
        <v>126</v>
      </c>
      <c r="AH34" s="43">
        <v>109</v>
      </c>
      <c r="AI34" s="43">
        <v>125</v>
      </c>
      <c r="AJ34" s="110">
        <v>55</v>
      </c>
      <c r="AK34" s="110">
        <v>20</v>
      </c>
      <c r="AL34" s="110">
        <v>75</v>
      </c>
      <c r="AM34" s="149">
        <f t="shared" si="40"/>
        <v>0.688073394495413</v>
      </c>
      <c r="AN34" s="67">
        <f t="shared" si="45"/>
        <v>285</v>
      </c>
      <c r="AO34" s="67"/>
      <c r="AP34" s="56">
        <v>75</v>
      </c>
      <c r="AQ34" s="43">
        <v>90</v>
      </c>
      <c r="AR34" s="110">
        <v>9</v>
      </c>
      <c r="AS34" s="111">
        <f t="shared" si="42"/>
        <v>13.5</v>
      </c>
      <c r="AT34" s="43">
        <v>37</v>
      </c>
      <c r="AU34" s="56">
        <v>51</v>
      </c>
      <c r="AV34" s="110">
        <v>17</v>
      </c>
      <c r="AW34" s="111">
        <f t="shared" si="43"/>
        <v>42.5</v>
      </c>
      <c r="AX34" s="43">
        <v>14</v>
      </c>
      <c r="AY34" s="43">
        <v>29</v>
      </c>
      <c r="AZ34" s="110">
        <v>8</v>
      </c>
      <c r="BA34" s="111">
        <v>16</v>
      </c>
      <c r="BB34" s="43">
        <v>14</v>
      </c>
      <c r="BC34" s="43">
        <v>23</v>
      </c>
      <c r="BD34" s="110">
        <v>6</v>
      </c>
      <c r="BE34" s="215">
        <v>9</v>
      </c>
      <c r="BF34" s="43">
        <v>36</v>
      </c>
      <c r="BG34" s="56">
        <v>45</v>
      </c>
      <c r="BH34" s="51">
        <v>14</v>
      </c>
      <c r="BI34" s="216">
        <v>14</v>
      </c>
      <c r="BJ34" s="67">
        <v>1411.44</v>
      </c>
      <c r="BK34" s="68">
        <v>98.8</v>
      </c>
      <c r="BL34" s="67">
        <v>27</v>
      </c>
      <c r="BM34" s="67">
        <v>22.35</v>
      </c>
      <c r="BN34" s="67">
        <v>2218.2</v>
      </c>
      <c r="BO34" s="96">
        <f t="shared" si="14"/>
        <v>0.827777777777778</v>
      </c>
      <c r="BP34" s="67">
        <v>177.5</v>
      </c>
      <c r="BQ34" s="67">
        <v>0</v>
      </c>
      <c r="BR34" s="43">
        <v>3620</v>
      </c>
      <c r="BS34" s="79">
        <v>4005</v>
      </c>
      <c r="BT34" s="68">
        <v>1820.45</v>
      </c>
      <c r="BU34" s="68">
        <v>91</v>
      </c>
      <c r="BV34" s="67">
        <v>8500</v>
      </c>
      <c r="BW34" s="67">
        <v>10000</v>
      </c>
      <c r="BX34" s="67">
        <v>10514.39</v>
      </c>
      <c r="BY34" s="103">
        <v>1.23698705882353</v>
      </c>
      <c r="BZ34" s="67">
        <v>2628.6</v>
      </c>
      <c r="CA34" s="44">
        <v>19500</v>
      </c>
      <c r="CB34" s="45">
        <v>25850</v>
      </c>
      <c r="CC34" s="33">
        <v>12670.16</v>
      </c>
      <c r="CD34" s="34">
        <f t="shared" si="36"/>
        <v>0.649751794871795</v>
      </c>
      <c r="CE34" s="35">
        <v>1900.5</v>
      </c>
      <c r="CF34" s="65"/>
      <c r="CG34" s="65"/>
      <c r="CH34" s="66">
        <f t="shared" si="15"/>
        <v>6415.3</v>
      </c>
      <c r="CI34" s="65">
        <f t="shared" si="18"/>
        <v>408.6</v>
      </c>
      <c r="CJ34" s="67"/>
      <c r="CK34" s="68">
        <f t="shared" si="16"/>
        <v>6415.3</v>
      </c>
      <c r="CL34" s="67">
        <f t="shared" si="17"/>
        <v>6415.3</v>
      </c>
    </row>
    <row r="35" spans="1:90">
      <c r="A35" s="43">
        <v>714</v>
      </c>
      <c r="B35" s="29" t="s">
        <v>318</v>
      </c>
      <c r="C35" s="29" t="s">
        <v>305</v>
      </c>
      <c r="D35" s="43">
        <v>4</v>
      </c>
      <c r="E35" s="43">
        <v>6</v>
      </c>
      <c r="F35" s="188"/>
      <c r="G35" s="186">
        <f t="shared" si="11"/>
        <v>0</v>
      </c>
      <c r="H35" s="189">
        <f t="shared" si="38"/>
        <v>0</v>
      </c>
      <c r="I35" s="189">
        <f t="shared" si="49"/>
        <v>40</v>
      </c>
      <c r="J35" s="56">
        <v>6</v>
      </c>
      <c r="K35" s="43">
        <v>12</v>
      </c>
      <c r="L35" s="110">
        <v>14</v>
      </c>
      <c r="M35" s="201">
        <f t="shared" si="26"/>
        <v>2.33333333333333</v>
      </c>
      <c r="N35" s="175">
        <v>98</v>
      </c>
      <c r="O35" s="175"/>
      <c r="P35" s="176">
        <v>482</v>
      </c>
      <c r="Q35" s="209">
        <v>578</v>
      </c>
      <c r="R35" s="210">
        <v>581.08</v>
      </c>
      <c r="S35" s="178">
        <f t="shared" si="27"/>
        <v>1.2055601659751</v>
      </c>
      <c r="T35" s="145">
        <v>104</v>
      </c>
      <c r="U35" s="132">
        <v>1</v>
      </c>
      <c r="V35" s="128">
        <v>2</v>
      </c>
      <c r="W35" s="126">
        <v>0</v>
      </c>
      <c r="X35" s="129">
        <f t="shared" si="29"/>
        <v>0</v>
      </c>
      <c r="Y35" s="128">
        <v>0</v>
      </c>
      <c r="Z35" s="133">
        <v>5</v>
      </c>
      <c r="AA35" s="56">
        <v>3</v>
      </c>
      <c r="AB35" s="56">
        <v>5</v>
      </c>
      <c r="AC35" s="67">
        <v>1</v>
      </c>
      <c r="AD35" s="67">
        <v>155</v>
      </c>
      <c r="AE35" s="96">
        <f t="shared" si="12"/>
        <v>0.333333333333333</v>
      </c>
      <c r="AF35" s="67">
        <f t="shared" si="51"/>
        <v>15.5</v>
      </c>
      <c r="AG35" s="67">
        <v>12</v>
      </c>
      <c r="AH35" s="43">
        <v>45</v>
      </c>
      <c r="AI35" s="43">
        <v>60</v>
      </c>
      <c r="AJ35" s="110">
        <v>8</v>
      </c>
      <c r="AK35" s="110">
        <v>0</v>
      </c>
      <c r="AL35" s="110">
        <v>8</v>
      </c>
      <c r="AM35" s="149">
        <f t="shared" si="40"/>
        <v>0.177777777777778</v>
      </c>
      <c r="AN35" s="67">
        <f t="shared" si="45"/>
        <v>24</v>
      </c>
      <c r="AO35" s="67">
        <f>(AH35-AL35)*2.5</f>
        <v>92.5</v>
      </c>
      <c r="AP35" s="56">
        <v>25</v>
      </c>
      <c r="AQ35" s="43">
        <v>35</v>
      </c>
      <c r="AR35" s="110">
        <v>5</v>
      </c>
      <c r="AS35" s="111">
        <f t="shared" si="42"/>
        <v>7.5</v>
      </c>
      <c r="AT35" s="43">
        <v>5</v>
      </c>
      <c r="AU35" s="56">
        <v>12</v>
      </c>
      <c r="AV35" s="110">
        <v>2</v>
      </c>
      <c r="AW35" s="111">
        <f t="shared" si="43"/>
        <v>5</v>
      </c>
      <c r="AX35" s="43">
        <v>4</v>
      </c>
      <c r="AY35" s="43">
        <v>5</v>
      </c>
      <c r="AZ35" s="110">
        <v>6</v>
      </c>
      <c r="BA35" s="111">
        <f t="shared" si="50"/>
        <v>24</v>
      </c>
      <c r="BB35" s="43">
        <v>2</v>
      </c>
      <c r="BC35" s="43">
        <v>4</v>
      </c>
      <c r="BD35" s="110">
        <v>3</v>
      </c>
      <c r="BE35" s="215">
        <v>4.5</v>
      </c>
      <c r="BF35" s="43">
        <v>5</v>
      </c>
      <c r="BG35" s="56">
        <v>12</v>
      </c>
      <c r="BH35" s="51">
        <v>3</v>
      </c>
      <c r="BI35" s="216">
        <v>3</v>
      </c>
      <c r="BJ35" s="67">
        <v>285.6</v>
      </c>
      <c r="BK35" s="68">
        <v>20</v>
      </c>
      <c r="BL35" s="67">
        <v>8</v>
      </c>
      <c r="BM35" s="67">
        <v>4</v>
      </c>
      <c r="BN35" s="67">
        <v>463</v>
      </c>
      <c r="BO35" s="96">
        <f t="shared" si="14"/>
        <v>0.5</v>
      </c>
      <c r="BP35" s="67">
        <v>23.2</v>
      </c>
      <c r="BQ35" s="67">
        <v>12</v>
      </c>
      <c r="BR35" s="43">
        <v>820</v>
      </c>
      <c r="BS35" s="79">
        <v>1205</v>
      </c>
      <c r="BT35" s="68">
        <v>1189.88</v>
      </c>
      <c r="BU35" s="68">
        <v>59.5</v>
      </c>
      <c r="BV35" s="67">
        <v>1400</v>
      </c>
      <c r="BW35" s="67">
        <v>1500</v>
      </c>
      <c r="BX35" s="67">
        <v>1008</v>
      </c>
      <c r="BY35" s="103">
        <v>0.72</v>
      </c>
      <c r="BZ35" s="67">
        <v>151.2</v>
      </c>
      <c r="CA35" s="44">
        <v>2550</v>
      </c>
      <c r="CB35" s="45">
        <v>3000</v>
      </c>
      <c r="CC35" s="33">
        <v>4320.03</v>
      </c>
      <c r="CD35" s="34">
        <f t="shared" si="36"/>
        <v>1.69412941176471</v>
      </c>
      <c r="CE35" s="35">
        <v>734.4</v>
      </c>
      <c r="CF35" s="65">
        <v>1</v>
      </c>
      <c r="CG35" s="65">
        <f>CF35*3.75</f>
        <v>3.75</v>
      </c>
      <c r="CH35" s="66">
        <f t="shared" si="15"/>
        <v>1277.55</v>
      </c>
      <c r="CI35" s="65">
        <f t="shared" si="18"/>
        <v>161.5</v>
      </c>
      <c r="CJ35" s="67">
        <v>1.925</v>
      </c>
      <c r="CK35" s="68">
        <f t="shared" si="16"/>
        <v>1275.625</v>
      </c>
      <c r="CL35" s="67">
        <f t="shared" si="17"/>
        <v>1275.6</v>
      </c>
    </row>
    <row r="36" spans="1:90">
      <c r="A36" s="43">
        <v>734</v>
      </c>
      <c r="B36" s="29" t="s">
        <v>319</v>
      </c>
      <c r="C36" s="29" t="s">
        <v>305</v>
      </c>
      <c r="D36" s="43">
        <v>4</v>
      </c>
      <c r="E36" s="43">
        <v>8</v>
      </c>
      <c r="F36" s="188">
        <v>5</v>
      </c>
      <c r="G36" s="186">
        <f t="shared" ref="G36:G67" si="52">(F36/D36)</f>
        <v>1.25</v>
      </c>
      <c r="H36" s="189">
        <f t="shared" si="38"/>
        <v>300</v>
      </c>
      <c r="I36" s="189"/>
      <c r="J36" s="56">
        <v>9</v>
      </c>
      <c r="K36" s="43">
        <v>15</v>
      </c>
      <c r="L36" s="110">
        <v>27</v>
      </c>
      <c r="M36" s="201">
        <f t="shared" si="26"/>
        <v>3</v>
      </c>
      <c r="N36" s="175">
        <v>189</v>
      </c>
      <c r="O36" s="175"/>
      <c r="P36" s="176">
        <v>1519</v>
      </c>
      <c r="Q36" s="209">
        <v>1823</v>
      </c>
      <c r="R36" s="210">
        <v>923.27</v>
      </c>
      <c r="S36" s="178">
        <f t="shared" si="27"/>
        <v>0.60781435154707</v>
      </c>
      <c r="T36" s="145">
        <v>130</v>
      </c>
      <c r="U36" s="132">
        <v>3</v>
      </c>
      <c r="V36" s="128">
        <v>4</v>
      </c>
      <c r="W36" s="126">
        <v>0</v>
      </c>
      <c r="X36" s="129">
        <f t="shared" si="29"/>
        <v>0</v>
      </c>
      <c r="Y36" s="128">
        <v>0</v>
      </c>
      <c r="Z36" s="133">
        <v>15</v>
      </c>
      <c r="AA36" s="56">
        <v>6</v>
      </c>
      <c r="AB36" s="56">
        <v>12</v>
      </c>
      <c r="AC36" s="67">
        <v>7</v>
      </c>
      <c r="AD36" s="67">
        <v>965</v>
      </c>
      <c r="AE36" s="96">
        <f t="shared" ref="AE36:AE67" si="53">AC36/AA36</f>
        <v>1.16666666666667</v>
      </c>
      <c r="AF36" s="67">
        <f t="shared" si="51"/>
        <v>96.5</v>
      </c>
      <c r="AG36" s="67"/>
      <c r="AH36" s="43">
        <v>65</v>
      </c>
      <c r="AI36" s="43">
        <v>70</v>
      </c>
      <c r="AJ36" s="110">
        <v>83</v>
      </c>
      <c r="AK36" s="110">
        <v>7</v>
      </c>
      <c r="AL36" s="110">
        <v>90</v>
      </c>
      <c r="AM36" s="149">
        <f t="shared" si="40"/>
        <v>1.38461538461538</v>
      </c>
      <c r="AN36" s="67">
        <f t="shared" ref="AN36:AN40" si="54">AJ36*4+AK36*8</f>
        <v>388</v>
      </c>
      <c r="AO36" s="67"/>
      <c r="AP36" s="56">
        <v>45</v>
      </c>
      <c r="AQ36" s="43">
        <v>65</v>
      </c>
      <c r="AR36" s="110">
        <v>18</v>
      </c>
      <c r="AS36" s="111">
        <f t="shared" si="42"/>
        <v>27</v>
      </c>
      <c r="AT36" s="43">
        <v>10</v>
      </c>
      <c r="AU36" s="56">
        <v>20</v>
      </c>
      <c r="AV36" s="110">
        <v>10</v>
      </c>
      <c r="AW36" s="111">
        <f t="shared" si="43"/>
        <v>25</v>
      </c>
      <c r="AX36" s="43">
        <v>4</v>
      </c>
      <c r="AY36" s="43">
        <v>5</v>
      </c>
      <c r="AZ36" s="110">
        <v>14</v>
      </c>
      <c r="BA36" s="111">
        <f t="shared" si="50"/>
        <v>56</v>
      </c>
      <c r="BB36" s="43">
        <v>2</v>
      </c>
      <c r="BC36" s="43">
        <v>4</v>
      </c>
      <c r="BD36" s="110">
        <v>10</v>
      </c>
      <c r="BE36" s="215">
        <v>25</v>
      </c>
      <c r="BF36" s="43">
        <v>10</v>
      </c>
      <c r="BG36" s="56">
        <v>20</v>
      </c>
      <c r="BH36" s="51">
        <v>0</v>
      </c>
      <c r="BI36" s="216">
        <v>0</v>
      </c>
      <c r="BJ36" s="67">
        <v>448.96</v>
      </c>
      <c r="BK36" s="68">
        <v>31.4</v>
      </c>
      <c r="BL36" s="67">
        <v>16</v>
      </c>
      <c r="BM36" s="67">
        <v>3</v>
      </c>
      <c r="BN36" s="67">
        <v>264</v>
      </c>
      <c r="BO36" s="96">
        <f t="shared" ref="BO36:BO67" si="55">BM36/BL36</f>
        <v>0.1875</v>
      </c>
      <c r="BP36" s="67">
        <v>13.2</v>
      </c>
      <c r="BQ36" s="67">
        <v>39</v>
      </c>
      <c r="BR36" s="43">
        <v>1320</v>
      </c>
      <c r="BS36" s="79">
        <v>1705</v>
      </c>
      <c r="BT36" s="68">
        <v>455.08</v>
      </c>
      <c r="BU36" s="68">
        <v>22.8</v>
      </c>
      <c r="BV36" s="67">
        <v>2500</v>
      </c>
      <c r="BW36" s="67">
        <v>2800</v>
      </c>
      <c r="BX36" s="67">
        <v>1854</v>
      </c>
      <c r="BY36" s="103">
        <v>0.7416</v>
      </c>
      <c r="BZ36" s="67">
        <v>278.1</v>
      </c>
      <c r="CA36" s="44">
        <v>4650</v>
      </c>
      <c r="CB36" s="45">
        <v>6000</v>
      </c>
      <c r="CC36" s="33">
        <v>5321.66</v>
      </c>
      <c r="CD36" s="34">
        <f t="shared" si="36"/>
        <v>1.14444301075269</v>
      </c>
      <c r="CE36" s="35">
        <v>798.2</v>
      </c>
      <c r="CF36" s="65"/>
      <c r="CG36" s="65"/>
      <c r="CH36" s="66">
        <f t="shared" ref="CH36:CH67" si="56">CG36+CE36+BZ36+BU36+BP36+BK36+BI36+BE36+BA36+AW36+AS36+AN36+AF36+Y36+T36+N36+H36</f>
        <v>2380.2</v>
      </c>
      <c r="CI36" s="65">
        <f t="shared" si="18"/>
        <v>54</v>
      </c>
      <c r="CJ36" s="67"/>
      <c r="CK36" s="68">
        <f t="shared" ref="CK36:CK67" si="57">CH36-CJ36</f>
        <v>2380.2</v>
      </c>
      <c r="CL36" s="67">
        <f t="shared" ref="CL36:CL67" si="58">ROUND(CK36,1)</f>
        <v>2380.2</v>
      </c>
    </row>
    <row r="37" s="3" customFormat="1" spans="1:90">
      <c r="A37" s="37" t="s">
        <v>303</v>
      </c>
      <c r="B37" s="38"/>
      <c r="C37" s="38" t="s">
        <v>305</v>
      </c>
      <c r="D37" s="48">
        <f t="shared" ref="D37:F37" si="59">SUM(D22:D36)</f>
        <v>196</v>
      </c>
      <c r="E37" s="48">
        <f t="shared" si="59"/>
        <v>294</v>
      </c>
      <c r="F37" s="48">
        <f t="shared" si="59"/>
        <v>108.527</v>
      </c>
      <c r="G37" s="190">
        <f t="shared" si="52"/>
        <v>0.553709183673469</v>
      </c>
      <c r="H37" s="48">
        <f>SUM(H22:H36)</f>
        <v>6511.62</v>
      </c>
      <c r="I37" s="48">
        <f t="shared" ref="I37:O37" si="60">SUM(I22:I36)</f>
        <v>935.98</v>
      </c>
      <c r="J37" s="48">
        <f t="shared" si="60"/>
        <v>324</v>
      </c>
      <c r="K37" s="48">
        <f t="shared" si="60"/>
        <v>417</v>
      </c>
      <c r="L37" s="48">
        <f t="shared" si="60"/>
        <v>411</v>
      </c>
      <c r="M37" s="202">
        <f t="shared" si="26"/>
        <v>1.26851851851852</v>
      </c>
      <c r="N37" s="48">
        <f t="shared" si="60"/>
        <v>2701</v>
      </c>
      <c r="O37" s="48">
        <f t="shared" si="60"/>
        <v>72</v>
      </c>
      <c r="P37" s="48">
        <v>23591</v>
      </c>
      <c r="Q37" s="81">
        <v>28311</v>
      </c>
      <c r="R37" s="212">
        <f>SUM(R22:R36)</f>
        <v>29510.64</v>
      </c>
      <c r="S37" s="180">
        <f t="shared" si="27"/>
        <v>1.25092789623161</v>
      </c>
      <c r="T37" s="179">
        <f t="shared" ref="T37:AB37" si="61">SUM(T22:T36)</f>
        <v>4955</v>
      </c>
      <c r="U37" s="130">
        <f t="shared" si="61"/>
        <v>60</v>
      </c>
      <c r="V37" s="130">
        <f t="shared" si="61"/>
        <v>98</v>
      </c>
      <c r="W37" s="130">
        <f t="shared" si="61"/>
        <v>43</v>
      </c>
      <c r="X37" s="131">
        <f t="shared" si="29"/>
        <v>0.716666666666667</v>
      </c>
      <c r="Y37" s="130">
        <f t="shared" ref="Y37:AD37" si="62">SUM(Y22:Y36)</f>
        <v>765</v>
      </c>
      <c r="Z37" s="130">
        <f t="shared" si="62"/>
        <v>150</v>
      </c>
      <c r="AA37" s="143">
        <f t="shared" si="62"/>
        <v>201</v>
      </c>
      <c r="AB37" s="143">
        <f t="shared" si="62"/>
        <v>302</v>
      </c>
      <c r="AC37" s="143">
        <f t="shared" si="62"/>
        <v>122</v>
      </c>
      <c r="AD37" s="143">
        <f t="shared" si="62"/>
        <v>15618.29</v>
      </c>
      <c r="AE37" s="97">
        <f t="shared" si="53"/>
        <v>0.606965174129353</v>
      </c>
      <c r="AF37" s="143">
        <f t="shared" ref="AF37:AH37" si="63">SUM(AF22:AF36)</f>
        <v>1581.479</v>
      </c>
      <c r="AG37" s="143">
        <f t="shared" si="63"/>
        <v>450</v>
      </c>
      <c r="AH37" s="143">
        <f t="shared" si="63"/>
        <v>1142</v>
      </c>
      <c r="AI37" s="143">
        <f t="shared" ref="AI37:AO37" si="64">SUM(AI22:AI36)</f>
        <v>1366</v>
      </c>
      <c r="AJ37" s="143">
        <f t="shared" si="64"/>
        <v>685</v>
      </c>
      <c r="AK37" s="143">
        <f t="shared" si="64"/>
        <v>220</v>
      </c>
      <c r="AL37" s="143">
        <f t="shared" si="64"/>
        <v>905</v>
      </c>
      <c r="AM37" s="150">
        <f t="shared" si="40"/>
        <v>0.79246935201401</v>
      </c>
      <c r="AN37" s="143">
        <f t="shared" si="64"/>
        <v>3955</v>
      </c>
      <c r="AO37" s="143">
        <f t="shared" si="64"/>
        <v>710</v>
      </c>
      <c r="AP37" s="48">
        <f t="shared" ref="AP37:BF37" si="65">SUM(AP22:AP36)</f>
        <v>720</v>
      </c>
      <c r="AQ37" s="48">
        <f t="shared" si="65"/>
        <v>970</v>
      </c>
      <c r="AR37" s="48">
        <f t="shared" si="65"/>
        <v>151</v>
      </c>
      <c r="AS37" s="48">
        <f t="shared" si="65"/>
        <v>226.5</v>
      </c>
      <c r="AT37" s="48">
        <f t="shared" si="65"/>
        <v>240</v>
      </c>
      <c r="AU37" s="48">
        <f t="shared" si="65"/>
        <v>376</v>
      </c>
      <c r="AV37" s="48">
        <f t="shared" si="65"/>
        <v>68</v>
      </c>
      <c r="AW37" s="48">
        <f t="shared" si="65"/>
        <v>170</v>
      </c>
      <c r="AX37" s="48">
        <f t="shared" si="65"/>
        <v>124</v>
      </c>
      <c r="AY37" s="48">
        <f t="shared" si="65"/>
        <v>202</v>
      </c>
      <c r="AZ37" s="48">
        <f t="shared" si="65"/>
        <v>105</v>
      </c>
      <c r="BA37" s="48">
        <f t="shared" si="65"/>
        <v>286</v>
      </c>
      <c r="BB37" s="48">
        <f t="shared" si="65"/>
        <v>90</v>
      </c>
      <c r="BC37" s="48">
        <f t="shared" si="65"/>
        <v>160</v>
      </c>
      <c r="BD37" s="48">
        <f t="shared" si="65"/>
        <v>112</v>
      </c>
      <c r="BE37" s="81">
        <f t="shared" si="65"/>
        <v>219</v>
      </c>
      <c r="BF37" s="48">
        <f t="shared" si="65"/>
        <v>235</v>
      </c>
      <c r="BG37" s="48">
        <v>353</v>
      </c>
      <c r="BH37" s="48">
        <f>SUM(BH22:BH36)</f>
        <v>53</v>
      </c>
      <c r="BI37" s="81">
        <f t="shared" ref="BI37:BN37" si="66">SUM(BI22:BI36)</f>
        <v>53</v>
      </c>
      <c r="BJ37" s="81">
        <f t="shared" si="66"/>
        <v>14427.38</v>
      </c>
      <c r="BK37" s="81">
        <f t="shared" si="66"/>
        <v>1009.9</v>
      </c>
      <c r="BL37" s="48">
        <f t="shared" si="66"/>
        <v>269</v>
      </c>
      <c r="BM37" s="48">
        <f t="shared" si="66"/>
        <v>209</v>
      </c>
      <c r="BN37" s="48">
        <f t="shared" si="66"/>
        <v>20445</v>
      </c>
      <c r="BO37" s="97">
        <f t="shared" si="55"/>
        <v>0.776951672862453</v>
      </c>
      <c r="BP37" s="48">
        <f t="shared" ref="BP37:BU37" si="67">SUM(BP22:BP36)</f>
        <v>1943.5</v>
      </c>
      <c r="BQ37" s="48">
        <f t="shared" si="67"/>
        <v>280.2</v>
      </c>
      <c r="BR37" s="48">
        <f t="shared" si="67"/>
        <v>28880</v>
      </c>
      <c r="BS37" s="48">
        <f t="shared" si="67"/>
        <v>34660</v>
      </c>
      <c r="BT37" s="48">
        <f t="shared" si="67"/>
        <v>26018.73</v>
      </c>
      <c r="BU37" s="48">
        <f t="shared" si="67"/>
        <v>1582.1</v>
      </c>
      <c r="BV37" s="70">
        <v>58934</v>
      </c>
      <c r="BW37" s="70">
        <v>68756</v>
      </c>
      <c r="BX37" s="70">
        <v>72607.27</v>
      </c>
      <c r="BY37" s="104">
        <v>1.232</v>
      </c>
      <c r="BZ37" s="48">
        <f t="shared" ref="BZ37:CG37" si="68">SUM(BZ22:BZ36)</f>
        <v>16639.5</v>
      </c>
      <c r="CA37" s="48">
        <f t="shared" si="68"/>
        <v>120500</v>
      </c>
      <c r="CB37" s="48">
        <f t="shared" si="68"/>
        <v>160650</v>
      </c>
      <c r="CC37" s="41">
        <f t="shared" si="68"/>
        <v>111520.89</v>
      </c>
      <c r="CD37" s="42">
        <f t="shared" si="36"/>
        <v>0.925484564315353</v>
      </c>
      <c r="CE37" s="49">
        <v>16827.2</v>
      </c>
      <c r="CF37" s="48">
        <f t="shared" si="68"/>
        <v>5</v>
      </c>
      <c r="CG37" s="48">
        <f t="shared" si="68"/>
        <v>18.75</v>
      </c>
      <c r="CH37" s="66">
        <f t="shared" si="56"/>
        <v>59444.549</v>
      </c>
      <c r="CI37" s="48">
        <f t="shared" ref="CI37:CL37" si="69">SUM(CI22:CI36)</f>
        <v>2598.18</v>
      </c>
      <c r="CJ37" s="48">
        <f t="shared" si="69"/>
        <v>64.585</v>
      </c>
      <c r="CK37" s="48">
        <f t="shared" si="69"/>
        <v>59379.964</v>
      </c>
      <c r="CL37" s="48">
        <f t="shared" si="69"/>
        <v>59380.1</v>
      </c>
    </row>
    <row r="38" spans="1:90">
      <c r="A38" s="50">
        <v>385</v>
      </c>
      <c r="B38" s="22" t="s">
        <v>320</v>
      </c>
      <c r="C38" s="22" t="s">
        <v>321</v>
      </c>
      <c r="D38" s="191">
        <v>14</v>
      </c>
      <c r="E38" s="191">
        <v>20</v>
      </c>
      <c r="F38" s="188">
        <v>5</v>
      </c>
      <c r="G38" s="186">
        <f t="shared" si="52"/>
        <v>0.357142857142857</v>
      </c>
      <c r="H38" s="189">
        <f t="shared" ref="H38:H49" si="70">F38*60</f>
        <v>300</v>
      </c>
      <c r="I38" s="189">
        <f t="shared" si="49"/>
        <v>90</v>
      </c>
      <c r="J38" s="191">
        <v>22</v>
      </c>
      <c r="K38" s="191">
        <v>28</v>
      </c>
      <c r="L38" s="147">
        <v>9</v>
      </c>
      <c r="M38" s="200">
        <f t="shared" si="26"/>
        <v>0.409090909090909</v>
      </c>
      <c r="N38" s="175">
        <v>45</v>
      </c>
      <c r="O38" s="175">
        <v>39</v>
      </c>
      <c r="P38" s="176">
        <v>1012</v>
      </c>
      <c r="Q38" s="209">
        <v>1214</v>
      </c>
      <c r="R38" s="210">
        <v>1634.58</v>
      </c>
      <c r="S38" s="178">
        <f t="shared" si="27"/>
        <v>1.6151976284585</v>
      </c>
      <c r="T38" s="145">
        <v>286.5</v>
      </c>
      <c r="U38" s="124">
        <v>4</v>
      </c>
      <c r="V38" s="126">
        <v>7</v>
      </c>
      <c r="W38" s="126">
        <v>5</v>
      </c>
      <c r="X38" s="129">
        <f t="shared" si="29"/>
        <v>1.25</v>
      </c>
      <c r="Y38" s="128">
        <v>75</v>
      </c>
      <c r="Z38" s="133"/>
      <c r="AA38" s="51">
        <v>13</v>
      </c>
      <c r="AB38" s="51">
        <v>19</v>
      </c>
      <c r="AC38" s="67">
        <v>11</v>
      </c>
      <c r="AD38" s="67">
        <v>1525.8</v>
      </c>
      <c r="AE38" s="96">
        <f t="shared" si="53"/>
        <v>0.846153846153846</v>
      </c>
      <c r="AF38" s="67">
        <f t="shared" si="51"/>
        <v>152.58</v>
      </c>
      <c r="AG38" s="67"/>
      <c r="AH38" s="51">
        <v>77</v>
      </c>
      <c r="AI38" s="51">
        <v>92</v>
      </c>
      <c r="AJ38" s="110">
        <v>79</v>
      </c>
      <c r="AK38" s="110">
        <v>2</v>
      </c>
      <c r="AL38" s="110">
        <v>81</v>
      </c>
      <c r="AM38" s="149">
        <f t="shared" ref="AM38:AM55" si="71">AL38/AH38</f>
        <v>1.05194805194805</v>
      </c>
      <c r="AN38" s="67">
        <f t="shared" si="54"/>
        <v>332</v>
      </c>
      <c r="AO38" s="67"/>
      <c r="AP38" s="112">
        <v>47</v>
      </c>
      <c r="AQ38" s="112">
        <v>63</v>
      </c>
      <c r="AR38" s="110">
        <v>18</v>
      </c>
      <c r="AS38" s="111">
        <f t="shared" ref="AS38:AS40" si="72">AR38*1.5</f>
        <v>27</v>
      </c>
      <c r="AT38" s="112">
        <v>16</v>
      </c>
      <c r="AU38" s="112">
        <v>25</v>
      </c>
      <c r="AV38" s="110">
        <v>7</v>
      </c>
      <c r="AW38" s="111">
        <f t="shared" ref="AW38:AW54" si="73">AV38*2.5</f>
        <v>17.5</v>
      </c>
      <c r="AX38" s="112">
        <v>8</v>
      </c>
      <c r="AY38" s="112">
        <v>13</v>
      </c>
      <c r="AZ38" s="110">
        <v>4</v>
      </c>
      <c r="BA38" s="111">
        <v>8</v>
      </c>
      <c r="BB38" s="112">
        <v>6</v>
      </c>
      <c r="BC38" s="112">
        <v>11</v>
      </c>
      <c r="BD38" s="110">
        <v>5</v>
      </c>
      <c r="BE38" s="215">
        <v>7.5</v>
      </c>
      <c r="BF38" s="112">
        <v>16</v>
      </c>
      <c r="BG38" s="112">
        <v>25</v>
      </c>
      <c r="BH38" s="51">
        <v>2</v>
      </c>
      <c r="BI38" s="216">
        <v>2</v>
      </c>
      <c r="BJ38" s="67">
        <v>853.12</v>
      </c>
      <c r="BK38" s="68">
        <v>59.7</v>
      </c>
      <c r="BL38" s="67">
        <v>20</v>
      </c>
      <c r="BM38" s="67">
        <v>12.2</v>
      </c>
      <c r="BN38" s="67">
        <v>1150.65</v>
      </c>
      <c r="BO38" s="96">
        <f t="shared" si="55"/>
        <v>0.61</v>
      </c>
      <c r="BP38" s="67">
        <v>57.5</v>
      </c>
      <c r="BQ38" s="67">
        <v>23.4</v>
      </c>
      <c r="BR38" s="51">
        <v>2213</v>
      </c>
      <c r="BS38" s="52">
        <v>2656</v>
      </c>
      <c r="BT38" s="68">
        <v>2026.89</v>
      </c>
      <c r="BU38" s="68">
        <v>101.3</v>
      </c>
      <c r="BV38" s="67">
        <v>4092</v>
      </c>
      <c r="BW38" s="67">
        <v>4774</v>
      </c>
      <c r="BX38" s="67">
        <v>635.6</v>
      </c>
      <c r="BY38" s="103">
        <v>0.155327468230694</v>
      </c>
      <c r="BZ38" s="67">
        <v>0</v>
      </c>
      <c r="CA38" s="51">
        <v>7711</v>
      </c>
      <c r="CB38" s="52">
        <v>10282</v>
      </c>
      <c r="CC38" s="33">
        <v>5652.59</v>
      </c>
      <c r="CD38" s="34">
        <f t="shared" si="36"/>
        <v>0.733055375437687</v>
      </c>
      <c r="CE38" s="35">
        <v>847.9</v>
      </c>
      <c r="CF38" s="65"/>
      <c r="CG38" s="65"/>
      <c r="CH38" s="66">
        <f t="shared" si="56"/>
        <v>2319.48</v>
      </c>
      <c r="CI38" s="65">
        <f t="shared" ref="CI37:CI68" si="74">I38+O38+Z38+AG38+AO38+BQ38</f>
        <v>152.4</v>
      </c>
      <c r="CJ38" s="67">
        <v>30</v>
      </c>
      <c r="CK38" s="68">
        <f t="shared" si="57"/>
        <v>2289.48</v>
      </c>
      <c r="CL38" s="67">
        <f t="shared" si="58"/>
        <v>2289.5</v>
      </c>
    </row>
    <row r="39" spans="1:90">
      <c r="A39" s="44">
        <v>377</v>
      </c>
      <c r="B39" s="30" t="s">
        <v>322</v>
      </c>
      <c r="C39" s="30" t="s">
        <v>321</v>
      </c>
      <c r="D39" s="51">
        <v>8</v>
      </c>
      <c r="E39" s="51">
        <v>11</v>
      </c>
      <c r="F39" s="188">
        <v>2.25</v>
      </c>
      <c r="G39" s="186">
        <f t="shared" si="52"/>
        <v>0.28125</v>
      </c>
      <c r="H39" s="189">
        <f t="shared" si="70"/>
        <v>135</v>
      </c>
      <c r="I39" s="189">
        <f t="shared" si="49"/>
        <v>57.5</v>
      </c>
      <c r="J39" s="51">
        <v>12</v>
      </c>
      <c r="K39" s="51">
        <v>16</v>
      </c>
      <c r="L39" s="147">
        <v>6</v>
      </c>
      <c r="M39" s="201">
        <f t="shared" si="26"/>
        <v>0.5</v>
      </c>
      <c r="N39" s="175">
        <v>30</v>
      </c>
      <c r="O39" s="175">
        <v>18</v>
      </c>
      <c r="P39" s="176">
        <v>897</v>
      </c>
      <c r="Q39" s="209">
        <v>1076</v>
      </c>
      <c r="R39" s="210">
        <v>1160.77</v>
      </c>
      <c r="S39" s="178">
        <f t="shared" si="27"/>
        <v>1.29405797101449</v>
      </c>
      <c r="T39" s="145">
        <v>204.5</v>
      </c>
      <c r="U39" s="124">
        <v>2</v>
      </c>
      <c r="V39" s="126">
        <v>4</v>
      </c>
      <c r="W39" s="126">
        <v>1</v>
      </c>
      <c r="X39" s="129">
        <f t="shared" si="29"/>
        <v>0.5</v>
      </c>
      <c r="Y39" s="128">
        <v>15</v>
      </c>
      <c r="Z39" s="133">
        <v>5</v>
      </c>
      <c r="AA39" s="51">
        <v>7</v>
      </c>
      <c r="AB39" s="51">
        <v>11</v>
      </c>
      <c r="AC39" s="67">
        <v>4</v>
      </c>
      <c r="AD39" s="67">
        <v>448.5</v>
      </c>
      <c r="AE39" s="96">
        <f t="shared" si="53"/>
        <v>0.571428571428571</v>
      </c>
      <c r="AF39" s="67">
        <f t="shared" si="51"/>
        <v>44.85</v>
      </c>
      <c r="AG39" s="67">
        <v>18</v>
      </c>
      <c r="AH39" s="51">
        <v>43</v>
      </c>
      <c r="AI39" s="51">
        <v>51</v>
      </c>
      <c r="AJ39" s="110">
        <v>45</v>
      </c>
      <c r="AK39" s="110">
        <v>4</v>
      </c>
      <c r="AL39" s="110">
        <v>49</v>
      </c>
      <c r="AM39" s="149">
        <f t="shared" si="71"/>
        <v>1.13953488372093</v>
      </c>
      <c r="AN39" s="67">
        <f t="shared" si="54"/>
        <v>212</v>
      </c>
      <c r="AO39" s="67"/>
      <c r="AP39" s="112">
        <v>26</v>
      </c>
      <c r="AQ39" s="112">
        <v>35</v>
      </c>
      <c r="AR39" s="110">
        <v>9</v>
      </c>
      <c r="AS39" s="111">
        <f t="shared" si="72"/>
        <v>13.5</v>
      </c>
      <c r="AT39" s="112">
        <v>9</v>
      </c>
      <c r="AU39" s="112">
        <v>14</v>
      </c>
      <c r="AV39" s="110">
        <v>2</v>
      </c>
      <c r="AW39" s="111">
        <f t="shared" si="73"/>
        <v>5</v>
      </c>
      <c r="AX39" s="112">
        <v>5</v>
      </c>
      <c r="AY39" s="112">
        <v>7</v>
      </c>
      <c r="AZ39" s="110">
        <v>3</v>
      </c>
      <c r="BA39" s="111">
        <v>6</v>
      </c>
      <c r="BB39" s="112">
        <v>3</v>
      </c>
      <c r="BC39" s="112">
        <v>6</v>
      </c>
      <c r="BD39" s="110">
        <v>5</v>
      </c>
      <c r="BE39" s="215">
        <v>7.5</v>
      </c>
      <c r="BF39" s="112">
        <v>9</v>
      </c>
      <c r="BG39" s="112">
        <v>14</v>
      </c>
      <c r="BH39" s="51">
        <v>2</v>
      </c>
      <c r="BI39" s="216">
        <v>2</v>
      </c>
      <c r="BJ39" s="67">
        <v>231.28</v>
      </c>
      <c r="BK39" s="68">
        <v>16.2</v>
      </c>
      <c r="BL39" s="67">
        <v>17</v>
      </c>
      <c r="BM39" s="67">
        <v>7.2</v>
      </c>
      <c r="BN39" s="67">
        <v>623.12</v>
      </c>
      <c r="BO39" s="96">
        <f t="shared" si="55"/>
        <v>0.423529411764706</v>
      </c>
      <c r="BP39" s="67">
        <v>31.2</v>
      </c>
      <c r="BQ39" s="67">
        <v>29.4</v>
      </c>
      <c r="BR39" s="51">
        <v>1238</v>
      </c>
      <c r="BS39" s="52">
        <v>1485</v>
      </c>
      <c r="BT39" s="68">
        <v>1242.86</v>
      </c>
      <c r="BU39" s="68">
        <v>62.1</v>
      </c>
      <c r="BV39" s="67">
        <v>2289</v>
      </c>
      <c r="BW39" s="67">
        <v>2670</v>
      </c>
      <c r="BX39" s="67">
        <v>770.2</v>
      </c>
      <c r="BY39" s="103">
        <v>0.33647881170817</v>
      </c>
      <c r="BZ39" s="67">
        <v>0</v>
      </c>
      <c r="CA39" s="51">
        <v>4313</v>
      </c>
      <c r="CB39" s="52">
        <v>5752</v>
      </c>
      <c r="CC39" s="33">
        <v>5670.76</v>
      </c>
      <c r="CD39" s="34">
        <f t="shared" si="36"/>
        <v>1.31480639925806</v>
      </c>
      <c r="CE39" s="35">
        <v>850.6</v>
      </c>
      <c r="CF39" s="65"/>
      <c r="CG39" s="65"/>
      <c r="CH39" s="66">
        <f t="shared" si="56"/>
        <v>1635.45</v>
      </c>
      <c r="CI39" s="65">
        <f t="shared" si="74"/>
        <v>127.9</v>
      </c>
      <c r="CJ39" s="67"/>
      <c r="CK39" s="68">
        <f t="shared" si="57"/>
        <v>1635.45</v>
      </c>
      <c r="CL39" s="67">
        <f t="shared" si="58"/>
        <v>1635.5</v>
      </c>
    </row>
    <row r="40" spans="1:90">
      <c r="A40" s="44">
        <v>571</v>
      </c>
      <c r="B40" s="30" t="s">
        <v>323</v>
      </c>
      <c r="C40" s="30" t="s">
        <v>321</v>
      </c>
      <c r="D40" s="51">
        <v>23</v>
      </c>
      <c r="E40" s="51">
        <v>34</v>
      </c>
      <c r="F40" s="188">
        <v>20</v>
      </c>
      <c r="G40" s="186">
        <f t="shared" si="52"/>
        <v>0.869565217391304</v>
      </c>
      <c r="H40" s="189">
        <f t="shared" si="70"/>
        <v>1200</v>
      </c>
      <c r="I40" s="189"/>
      <c r="J40" s="51">
        <v>35</v>
      </c>
      <c r="K40" s="51">
        <v>46</v>
      </c>
      <c r="L40" s="147">
        <v>8</v>
      </c>
      <c r="M40" s="201">
        <f t="shared" si="26"/>
        <v>0.228571428571429</v>
      </c>
      <c r="N40" s="175">
        <v>40</v>
      </c>
      <c r="O40" s="175">
        <v>81</v>
      </c>
      <c r="P40" s="176">
        <v>3927</v>
      </c>
      <c r="Q40" s="209">
        <v>4712</v>
      </c>
      <c r="R40" s="210">
        <v>4735.13</v>
      </c>
      <c r="S40" s="178">
        <f t="shared" si="27"/>
        <v>1.20578813343519</v>
      </c>
      <c r="T40" s="145">
        <v>844</v>
      </c>
      <c r="U40" s="124">
        <v>7</v>
      </c>
      <c r="V40" s="126">
        <v>11</v>
      </c>
      <c r="W40" s="126">
        <v>5</v>
      </c>
      <c r="X40" s="129">
        <f t="shared" si="29"/>
        <v>0.714285714285714</v>
      </c>
      <c r="Y40" s="128">
        <v>75</v>
      </c>
      <c r="Z40" s="133"/>
      <c r="AA40" s="144">
        <v>21</v>
      </c>
      <c r="AB40" s="145">
        <v>32</v>
      </c>
      <c r="AC40" s="67">
        <v>9</v>
      </c>
      <c r="AD40" s="67">
        <v>1155</v>
      </c>
      <c r="AE40" s="96">
        <f t="shared" si="53"/>
        <v>0.428571428571429</v>
      </c>
      <c r="AF40" s="67">
        <f t="shared" si="51"/>
        <v>115.5</v>
      </c>
      <c r="AG40" s="67">
        <v>72</v>
      </c>
      <c r="AH40" s="51">
        <v>126</v>
      </c>
      <c r="AI40" s="51">
        <v>151</v>
      </c>
      <c r="AJ40" s="110">
        <v>159</v>
      </c>
      <c r="AK40" s="110">
        <v>5</v>
      </c>
      <c r="AL40" s="110">
        <v>164</v>
      </c>
      <c r="AM40" s="149">
        <f t="shared" si="71"/>
        <v>1.3015873015873</v>
      </c>
      <c r="AN40" s="67">
        <f t="shared" si="54"/>
        <v>676</v>
      </c>
      <c r="AO40" s="67"/>
      <c r="AP40" s="112">
        <v>78</v>
      </c>
      <c r="AQ40" s="112">
        <v>104</v>
      </c>
      <c r="AR40" s="110">
        <v>1</v>
      </c>
      <c r="AS40" s="111">
        <f t="shared" si="72"/>
        <v>1.5</v>
      </c>
      <c r="AT40" s="112">
        <v>26</v>
      </c>
      <c r="AU40" s="112">
        <v>41</v>
      </c>
      <c r="AV40" s="110">
        <v>9</v>
      </c>
      <c r="AW40" s="111">
        <f t="shared" si="73"/>
        <v>22.5</v>
      </c>
      <c r="AX40" s="112">
        <v>13</v>
      </c>
      <c r="AY40" s="112">
        <v>22</v>
      </c>
      <c r="AZ40" s="110">
        <v>20</v>
      </c>
      <c r="BA40" s="111">
        <v>40</v>
      </c>
      <c r="BB40" s="112">
        <v>10</v>
      </c>
      <c r="BC40" s="112">
        <v>17</v>
      </c>
      <c r="BD40" s="110">
        <v>8</v>
      </c>
      <c r="BE40" s="215">
        <v>12</v>
      </c>
      <c r="BF40" s="112">
        <v>27</v>
      </c>
      <c r="BG40" s="112">
        <v>41</v>
      </c>
      <c r="BH40" s="51">
        <v>5</v>
      </c>
      <c r="BI40" s="216">
        <v>5</v>
      </c>
      <c r="BJ40" s="67">
        <v>1864.5</v>
      </c>
      <c r="BK40" s="68">
        <v>130.5</v>
      </c>
      <c r="BL40" s="67">
        <v>32</v>
      </c>
      <c r="BM40" s="67">
        <v>23.25</v>
      </c>
      <c r="BN40" s="67">
        <v>2277.5</v>
      </c>
      <c r="BO40" s="96">
        <f t="shared" si="55"/>
        <v>0.7265625</v>
      </c>
      <c r="BP40" s="67">
        <v>113.9</v>
      </c>
      <c r="BQ40" s="67">
        <v>0</v>
      </c>
      <c r="BR40" s="51">
        <v>3646</v>
      </c>
      <c r="BS40" s="52">
        <v>4376</v>
      </c>
      <c r="BT40" s="68">
        <v>4474.19</v>
      </c>
      <c r="BU40" s="68">
        <v>357.9</v>
      </c>
      <c r="BV40" s="67">
        <v>6743</v>
      </c>
      <c r="BW40" s="67">
        <v>7867</v>
      </c>
      <c r="BX40" s="67">
        <v>3969.2</v>
      </c>
      <c r="BY40" s="103">
        <v>0.588640071184932</v>
      </c>
      <c r="BZ40" s="67">
        <v>595.4</v>
      </c>
      <c r="CA40" s="51">
        <v>12705</v>
      </c>
      <c r="CB40" s="52">
        <v>16943</v>
      </c>
      <c r="CC40" s="33">
        <v>15532.67</v>
      </c>
      <c r="CD40" s="34">
        <f t="shared" si="36"/>
        <v>1.22256355765447</v>
      </c>
      <c r="CE40" s="35">
        <v>2329.9</v>
      </c>
      <c r="CF40" s="65">
        <v>4</v>
      </c>
      <c r="CG40" s="65">
        <f t="shared" ref="CG40:CG43" si="75">CF40*3.75</f>
        <v>15</v>
      </c>
      <c r="CH40" s="66">
        <f t="shared" si="56"/>
        <v>6574.1</v>
      </c>
      <c r="CI40" s="65">
        <f t="shared" si="74"/>
        <v>153</v>
      </c>
      <c r="CJ40" s="67"/>
      <c r="CK40" s="68">
        <f t="shared" si="57"/>
        <v>6574.1</v>
      </c>
      <c r="CL40" s="67">
        <f t="shared" si="58"/>
        <v>6574.1</v>
      </c>
    </row>
    <row r="41" spans="1:90">
      <c r="A41" s="44">
        <v>371</v>
      </c>
      <c r="B41" s="30" t="s">
        <v>324</v>
      </c>
      <c r="C41" s="30" t="s">
        <v>321</v>
      </c>
      <c r="D41" s="51">
        <v>4</v>
      </c>
      <c r="E41" s="51">
        <v>7</v>
      </c>
      <c r="F41" s="188">
        <v>1</v>
      </c>
      <c r="G41" s="186">
        <f t="shared" si="52"/>
        <v>0.25</v>
      </c>
      <c r="H41" s="189">
        <f t="shared" si="70"/>
        <v>60</v>
      </c>
      <c r="I41" s="189">
        <f t="shared" ref="I41:I49" si="76">(D41-F41)*10</f>
        <v>30</v>
      </c>
      <c r="J41" s="51">
        <v>7</v>
      </c>
      <c r="K41" s="51">
        <v>9</v>
      </c>
      <c r="L41" s="147">
        <v>30</v>
      </c>
      <c r="M41" s="201">
        <f t="shared" si="26"/>
        <v>4.28571428571429</v>
      </c>
      <c r="N41" s="175">
        <v>210</v>
      </c>
      <c r="O41" s="175"/>
      <c r="P41" s="176">
        <v>580</v>
      </c>
      <c r="Q41" s="209">
        <v>696</v>
      </c>
      <c r="R41" s="210">
        <v>1282.12</v>
      </c>
      <c r="S41" s="178">
        <f t="shared" si="27"/>
        <v>2.21055172413793</v>
      </c>
      <c r="T41" s="145">
        <v>224</v>
      </c>
      <c r="U41" s="124">
        <v>1</v>
      </c>
      <c r="V41" s="126">
        <v>2</v>
      </c>
      <c r="W41" s="126">
        <v>0</v>
      </c>
      <c r="X41" s="129">
        <f t="shared" si="29"/>
        <v>0</v>
      </c>
      <c r="Y41" s="128">
        <v>0</v>
      </c>
      <c r="Z41" s="133">
        <v>5</v>
      </c>
      <c r="AA41" s="51">
        <v>4</v>
      </c>
      <c r="AB41" s="51">
        <v>6</v>
      </c>
      <c r="AC41" s="67">
        <v>5</v>
      </c>
      <c r="AD41" s="67">
        <v>596.01</v>
      </c>
      <c r="AE41" s="96">
        <f t="shared" si="53"/>
        <v>1.25</v>
      </c>
      <c r="AF41" s="67">
        <f t="shared" si="51"/>
        <v>59.601</v>
      </c>
      <c r="AG41" s="67"/>
      <c r="AH41" s="51">
        <v>25</v>
      </c>
      <c r="AI41" s="51">
        <v>30</v>
      </c>
      <c r="AJ41" s="110">
        <v>16</v>
      </c>
      <c r="AK41" s="110">
        <v>8</v>
      </c>
      <c r="AL41" s="110">
        <v>24</v>
      </c>
      <c r="AM41" s="149">
        <f t="shared" si="71"/>
        <v>0.96</v>
      </c>
      <c r="AN41" s="67">
        <f>AJ41*3+AK41*6</f>
        <v>96</v>
      </c>
      <c r="AO41" s="67"/>
      <c r="AP41" s="51">
        <v>16</v>
      </c>
      <c r="AQ41" s="51">
        <v>21</v>
      </c>
      <c r="AR41" s="110">
        <v>25</v>
      </c>
      <c r="AS41" s="111">
        <v>62.5</v>
      </c>
      <c r="AT41" s="51">
        <v>5</v>
      </c>
      <c r="AU41" s="51">
        <v>8</v>
      </c>
      <c r="AV41" s="110">
        <v>2</v>
      </c>
      <c r="AW41" s="111">
        <f t="shared" si="73"/>
        <v>5</v>
      </c>
      <c r="AX41" s="51">
        <v>3</v>
      </c>
      <c r="AY41" s="51">
        <v>4</v>
      </c>
      <c r="AZ41" s="110">
        <v>4</v>
      </c>
      <c r="BA41" s="111">
        <f>AZ41*4</f>
        <v>16</v>
      </c>
      <c r="BB41" s="51">
        <v>2</v>
      </c>
      <c r="BC41" s="51">
        <v>4</v>
      </c>
      <c r="BD41" s="110">
        <v>4</v>
      </c>
      <c r="BE41" s="215">
        <v>10</v>
      </c>
      <c r="BF41" s="51">
        <v>5</v>
      </c>
      <c r="BG41" s="51">
        <v>7</v>
      </c>
      <c r="BH41" s="51">
        <v>3</v>
      </c>
      <c r="BI41" s="216">
        <v>3</v>
      </c>
      <c r="BJ41" s="67">
        <v>707.68</v>
      </c>
      <c r="BK41" s="68">
        <v>49.5</v>
      </c>
      <c r="BL41" s="67">
        <v>5</v>
      </c>
      <c r="BM41" s="67">
        <v>4</v>
      </c>
      <c r="BN41" s="67">
        <v>281.2</v>
      </c>
      <c r="BO41" s="96">
        <f t="shared" si="55"/>
        <v>0.8</v>
      </c>
      <c r="BP41" s="67">
        <v>22.5</v>
      </c>
      <c r="BQ41" s="67">
        <v>0</v>
      </c>
      <c r="BR41" s="51">
        <v>731</v>
      </c>
      <c r="BS41" s="52">
        <v>878</v>
      </c>
      <c r="BT41" s="68">
        <v>1049.12</v>
      </c>
      <c r="BU41" s="68">
        <v>83.9</v>
      </c>
      <c r="BV41" s="67">
        <v>1353</v>
      </c>
      <c r="BW41" s="67">
        <v>1578</v>
      </c>
      <c r="BX41" s="67">
        <v>488</v>
      </c>
      <c r="BY41" s="103">
        <v>0.360679970436068</v>
      </c>
      <c r="BZ41" s="67">
        <v>0</v>
      </c>
      <c r="CA41" s="51">
        <v>2549</v>
      </c>
      <c r="CB41" s="52">
        <v>3399</v>
      </c>
      <c r="CC41" s="33">
        <v>2046.84</v>
      </c>
      <c r="CD41" s="34">
        <f t="shared" si="36"/>
        <v>0.802997253825029</v>
      </c>
      <c r="CE41" s="35">
        <v>307</v>
      </c>
      <c r="CF41" s="65"/>
      <c r="CG41" s="65"/>
      <c r="CH41" s="66">
        <f t="shared" si="56"/>
        <v>1209.001</v>
      </c>
      <c r="CI41" s="65">
        <f t="shared" si="74"/>
        <v>35</v>
      </c>
      <c r="CJ41" s="67"/>
      <c r="CK41" s="68">
        <f t="shared" si="57"/>
        <v>1209.001</v>
      </c>
      <c r="CL41" s="67">
        <f t="shared" si="58"/>
        <v>1209</v>
      </c>
    </row>
    <row r="42" spans="1:90">
      <c r="A42" s="53">
        <v>541</v>
      </c>
      <c r="B42" s="54" t="s">
        <v>325</v>
      </c>
      <c r="C42" s="54" t="s">
        <v>321</v>
      </c>
      <c r="D42" s="192">
        <v>17</v>
      </c>
      <c r="E42" s="192">
        <v>26</v>
      </c>
      <c r="F42" s="188">
        <v>3</v>
      </c>
      <c r="G42" s="186">
        <f t="shared" si="52"/>
        <v>0.176470588235294</v>
      </c>
      <c r="H42" s="189">
        <f t="shared" si="70"/>
        <v>180</v>
      </c>
      <c r="I42" s="189">
        <f t="shared" si="76"/>
        <v>140</v>
      </c>
      <c r="J42" s="192">
        <v>27</v>
      </c>
      <c r="K42" s="192">
        <v>35</v>
      </c>
      <c r="L42" s="161">
        <v>19</v>
      </c>
      <c r="M42" s="203">
        <f t="shared" si="26"/>
        <v>0.703703703703704</v>
      </c>
      <c r="N42" s="175">
        <v>95</v>
      </c>
      <c r="O42" s="175"/>
      <c r="P42" s="176">
        <v>4715</v>
      </c>
      <c r="Q42" s="209">
        <v>5657</v>
      </c>
      <c r="R42" s="210">
        <v>5955.35</v>
      </c>
      <c r="S42" s="178">
        <f t="shared" si="27"/>
        <v>1.26306468716861</v>
      </c>
      <c r="T42" s="145">
        <v>1033.5</v>
      </c>
      <c r="U42" s="124">
        <v>5</v>
      </c>
      <c r="V42" s="126">
        <v>9</v>
      </c>
      <c r="W42" s="126">
        <v>1</v>
      </c>
      <c r="X42" s="129">
        <f t="shared" si="29"/>
        <v>0.2</v>
      </c>
      <c r="Y42" s="128">
        <v>15</v>
      </c>
      <c r="Z42" s="133">
        <v>20</v>
      </c>
      <c r="AA42" s="144">
        <v>17</v>
      </c>
      <c r="AB42" s="145">
        <v>24</v>
      </c>
      <c r="AC42" s="67">
        <v>5</v>
      </c>
      <c r="AD42" s="67">
        <v>638.2</v>
      </c>
      <c r="AE42" s="96">
        <f t="shared" si="53"/>
        <v>0.294117647058824</v>
      </c>
      <c r="AF42" s="67">
        <f t="shared" si="51"/>
        <v>63.82</v>
      </c>
      <c r="AG42" s="67">
        <v>72</v>
      </c>
      <c r="AH42" s="51">
        <v>97</v>
      </c>
      <c r="AI42" s="51">
        <v>117</v>
      </c>
      <c r="AJ42" s="110">
        <v>50</v>
      </c>
      <c r="AK42" s="110">
        <v>3</v>
      </c>
      <c r="AL42" s="110">
        <v>53</v>
      </c>
      <c r="AM42" s="149">
        <f t="shared" si="71"/>
        <v>0.54639175257732</v>
      </c>
      <c r="AN42" s="67">
        <f>AJ42*3+AK42*6</f>
        <v>168</v>
      </c>
      <c r="AO42" s="67">
        <f>(AH42-AL42)*2.5</f>
        <v>110</v>
      </c>
      <c r="AP42" s="112">
        <v>59</v>
      </c>
      <c r="AQ42" s="112">
        <v>80</v>
      </c>
      <c r="AR42" s="110">
        <v>20</v>
      </c>
      <c r="AS42" s="111">
        <f t="shared" ref="AS42:AS54" si="77">AR42*1.5</f>
        <v>30</v>
      </c>
      <c r="AT42" s="112">
        <v>20</v>
      </c>
      <c r="AU42" s="112">
        <v>31</v>
      </c>
      <c r="AV42" s="110">
        <v>1</v>
      </c>
      <c r="AW42" s="111">
        <f t="shared" si="73"/>
        <v>2.5</v>
      </c>
      <c r="AX42" s="112">
        <v>10</v>
      </c>
      <c r="AY42" s="112">
        <v>17</v>
      </c>
      <c r="AZ42" s="110">
        <v>6</v>
      </c>
      <c r="BA42" s="111">
        <v>12</v>
      </c>
      <c r="BB42" s="112">
        <v>7</v>
      </c>
      <c r="BC42" s="112">
        <v>13</v>
      </c>
      <c r="BD42" s="110">
        <v>2</v>
      </c>
      <c r="BE42" s="215">
        <v>3</v>
      </c>
      <c r="BF42" s="112">
        <v>21</v>
      </c>
      <c r="BG42" s="112">
        <v>31</v>
      </c>
      <c r="BH42" s="51">
        <v>3</v>
      </c>
      <c r="BI42" s="216">
        <v>3</v>
      </c>
      <c r="BJ42" s="67">
        <v>176.4</v>
      </c>
      <c r="BK42" s="68">
        <v>12.3</v>
      </c>
      <c r="BL42" s="67">
        <v>25</v>
      </c>
      <c r="BM42" s="67">
        <v>18.56</v>
      </c>
      <c r="BN42" s="67">
        <v>2021.24</v>
      </c>
      <c r="BO42" s="96">
        <f t="shared" si="55"/>
        <v>0.7424</v>
      </c>
      <c r="BP42" s="67">
        <v>101.1</v>
      </c>
      <c r="BQ42" s="67">
        <v>0</v>
      </c>
      <c r="BR42" s="51">
        <v>2796</v>
      </c>
      <c r="BS42" s="52">
        <v>3355</v>
      </c>
      <c r="BT42" s="68">
        <v>1969.02</v>
      </c>
      <c r="BU42" s="68">
        <v>98.5</v>
      </c>
      <c r="BV42" s="67">
        <v>5170</v>
      </c>
      <c r="BW42" s="67">
        <v>6032</v>
      </c>
      <c r="BX42" s="67">
        <v>2972</v>
      </c>
      <c r="BY42" s="103">
        <v>0.574854932301741</v>
      </c>
      <c r="BZ42" s="67">
        <v>445.8</v>
      </c>
      <c r="CA42" s="51">
        <v>9741</v>
      </c>
      <c r="CB42" s="52">
        <v>12990</v>
      </c>
      <c r="CC42" s="33">
        <v>10495.74</v>
      </c>
      <c r="CD42" s="34">
        <f t="shared" si="36"/>
        <v>1.07748075146289</v>
      </c>
      <c r="CE42" s="35">
        <v>1574.4</v>
      </c>
      <c r="CF42" s="65">
        <v>2</v>
      </c>
      <c r="CG42" s="65">
        <f t="shared" si="75"/>
        <v>7.5</v>
      </c>
      <c r="CH42" s="66">
        <f t="shared" si="56"/>
        <v>3845.42</v>
      </c>
      <c r="CI42" s="65">
        <f t="shared" si="74"/>
        <v>342</v>
      </c>
      <c r="CJ42" s="67"/>
      <c r="CK42" s="68">
        <f t="shared" si="57"/>
        <v>3845.42</v>
      </c>
      <c r="CL42" s="67">
        <f t="shared" si="58"/>
        <v>3845.4</v>
      </c>
    </row>
    <row r="43" spans="1:90">
      <c r="A43" s="44">
        <v>733</v>
      </c>
      <c r="B43" s="30" t="s">
        <v>326</v>
      </c>
      <c r="C43" s="30" t="s">
        <v>321</v>
      </c>
      <c r="D43" s="51">
        <v>5</v>
      </c>
      <c r="E43" s="51">
        <v>7</v>
      </c>
      <c r="F43" s="188">
        <v>1.22</v>
      </c>
      <c r="G43" s="186">
        <f t="shared" si="52"/>
        <v>0.244</v>
      </c>
      <c r="H43" s="189">
        <f t="shared" si="70"/>
        <v>73.2</v>
      </c>
      <c r="I43" s="189">
        <f t="shared" si="76"/>
        <v>37.8</v>
      </c>
      <c r="J43" s="51">
        <v>7</v>
      </c>
      <c r="K43" s="51">
        <v>10</v>
      </c>
      <c r="L43" s="110">
        <v>9</v>
      </c>
      <c r="M43" s="201">
        <f t="shared" si="26"/>
        <v>1.28571428571429</v>
      </c>
      <c r="N43" s="175">
        <v>45</v>
      </c>
      <c r="O43" s="175"/>
      <c r="P43" s="176">
        <v>492</v>
      </c>
      <c r="Q43" s="209">
        <v>590</v>
      </c>
      <c r="R43" s="210">
        <v>1049.7</v>
      </c>
      <c r="S43" s="178">
        <f t="shared" si="27"/>
        <v>2.13353658536585</v>
      </c>
      <c r="T43" s="145">
        <v>178.5</v>
      </c>
      <c r="U43" s="124">
        <v>1</v>
      </c>
      <c r="V43" s="126">
        <v>2</v>
      </c>
      <c r="W43" s="126">
        <v>2</v>
      </c>
      <c r="X43" s="129">
        <f t="shared" si="29"/>
        <v>2</v>
      </c>
      <c r="Y43" s="128">
        <v>50</v>
      </c>
      <c r="Z43" s="133"/>
      <c r="AA43" s="144">
        <v>4</v>
      </c>
      <c r="AB43" s="145">
        <v>7</v>
      </c>
      <c r="AC43" s="67">
        <v>1</v>
      </c>
      <c r="AD43" s="67">
        <v>155</v>
      </c>
      <c r="AE43" s="96">
        <f t="shared" si="53"/>
        <v>0.25</v>
      </c>
      <c r="AF43" s="67">
        <f t="shared" si="51"/>
        <v>15.5</v>
      </c>
      <c r="AG43" s="67">
        <v>18</v>
      </c>
      <c r="AH43" s="51">
        <v>26</v>
      </c>
      <c r="AI43" s="51">
        <v>31</v>
      </c>
      <c r="AJ43" s="110">
        <v>18</v>
      </c>
      <c r="AK43" s="110">
        <v>11</v>
      </c>
      <c r="AL43" s="110">
        <v>29</v>
      </c>
      <c r="AM43" s="149">
        <f t="shared" si="71"/>
        <v>1.11538461538462</v>
      </c>
      <c r="AN43" s="67">
        <f t="shared" ref="AN43:AN47" si="78">AJ43*4+AK43*8</f>
        <v>160</v>
      </c>
      <c r="AO43" s="67"/>
      <c r="AP43" s="51">
        <v>16</v>
      </c>
      <c r="AQ43" s="51">
        <v>22</v>
      </c>
      <c r="AR43" s="110">
        <v>10</v>
      </c>
      <c r="AS43" s="111">
        <f t="shared" si="77"/>
        <v>15</v>
      </c>
      <c r="AT43" s="51">
        <v>5</v>
      </c>
      <c r="AU43" s="51">
        <v>8</v>
      </c>
      <c r="AV43" s="110">
        <v>0</v>
      </c>
      <c r="AW43" s="111">
        <f t="shared" si="73"/>
        <v>0</v>
      </c>
      <c r="AX43" s="51">
        <v>3</v>
      </c>
      <c r="AY43" s="51">
        <v>5</v>
      </c>
      <c r="AZ43" s="110">
        <v>7</v>
      </c>
      <c r="BA43" s="111">
        <f t="shared" ref="BA43:BA49" si="79">AZ43*4</f>
        <v>28</v>
      </c>
      <c r="BB43" s="51">
        <v>2</v>
      </c>
      <c r="BC43" s="51">
        <v>4</v>
      </c>
      <c r="BD43" s="110">
        <v>3</v>
      </c>
      <c r="BE43" s="215">
        <v>4.5</v>
      </c>
      <c r="BF43" s="51">
        <v>6</v>
      </c>
      <c r="BG43" s="51">
        <v>8</v>
      </c>
      <c r="BH43" s="51">
        <v>0</v>
      </c>
      <c r="BI43" s="216">
        <v>0</v>
      </c>
      <c r="BJ43" s="67">
        <v>98</v>
      </c>
      <c r="BK43" s="68">
        <v>6.9</v>
      </c>
      <c r="BL43" s="67">
        <v>8</v>
      </c>
      <c r="BM43" s="67">
        <v>16.5</v>
      </c>
      <c r="BN43" s="67">
        <v>2115.34</v>
      </c>
      <c r="BO43" s="96">
        <f t="shared" si="55"/>
        <v>2.0625</v>
      </c>
      <c r="BP43" s="67">
        <v>253.8</v>
      </c>
      <c r="BQ43" s="67">
        <v>0</v>
      </c>
      <c r="BR43" s="51">
        <v>757</v>
      </c>
      <c r="BS43" s="52">
        <v>908</v>
      </c>
      <c r="BT43" s="68">
        <v>405.96</v>
      </c>
      <c r="BU43" s="68">
        <v>20.3</v>
      </c>
      <c r="BV43" s="67">
        <v>1400</v>
      </c>
      <c r="BW43" s="67">
        <v>1634</v>
      </c>
      <c r="BX43" s="67">
        <v>1261.8</v>
      </c>
      <c r="BY43" s="103">
        <v>0.901285714285714</v>
      </c>
      <c r="BZ43" s="67">
        <v>189.3</v>
      </c>
      <c r="CA43" s="51">
        <v>2639</v>
      </c>
      <c r="CB43" s="52">
        <v>3519</v>
      </c>
      <c r="CC43" s="33">
        <v>4927.2</v>
      </c>
      <c r="CD43" s="34">
        <f t="shared" si="36"/>
        <v>1.86707086017431</v>
      </c>
      <c r="CE43" s="35">
        <v>837.6</v>
      </c>
      <c r="CF43" s="65">
        <v>1</v>
      </c>
      <c r="CG43" s="65">
        <f t="shared" si="75"/>
        <v>3.75</v>
      </c>
      <c r="CH43" s="66">
        <f t="shared" si="56"/>
        <v>1881.35</v>
      </c>
      <c r="CI43" s="65">
        <f t="shared" si="74"/>
        <v>55.8</v>
      </c>
      <c r="CJ43" s="67">
        <v>91.5</v>
      </c>
      <c r="CK43" s="68">
        <f t="shared" si="57"/>
        <v>1789.85</v>
      </c>
      <c r="CL43" s="67">
        <f t="shared" si="58"/>
        <v>1789.9</v>
      </c>
    </row>
    <row r="44" spans="1:90">
      <c r="A44" s="44">
        <v>387</v>
      </c>
      <c r="B44" s="30" t="s">
        <v>327</v>
      </c>
      <c r="C44" s="30" t="s">
        <v>321</v>
      </c>
      <c r="D44" s="51">
        <v>14</v>
      </c>
      <c r="E44" s="51">
        <v>21</v>
      </c>
      <c r="F44" s="188">
        <v>3</v>
      </c>
      <c r="G44" s="186">
        <f t="shared" si="52"/>
        <v>0.214285714285714</v>
      </c>
      <c r="H44" s="189">
        <f t="shared" si="70"/>
        <v>180</v>
      </c>
      <c r="I44" s="189">
        <f t="shared" si="76"/>
        <v>110</v>
      </c>
      <c r="J44" s="51">
        <v>22</v>
      </c>
      <c r="K44" s="51">
        <v>28</v>
      </c>
      <c r="L44" s="110">
        <v>19</v>
      </c>
      <c r="M44" s="201">
        <f t="shared" si="26"/>
        <v>0.863636363636364</v>
      </c>
      <c r="N44" s="175">
        <v>95</v>
      </c>
      <c r="O44" s="175"/>
      <c r="P44" s="176">
        <v>1486</v>
      </c>
      <c r="Q44" s="209">
        <v>1783</v>
      </c>
      <c r="R44" s="210">
        <v>1611.31</v>
      </c>
      <c r="S44" s="178">
        <f t="shared" si="27"/>
        <v>1.08432705248991</v>
      </c>
      <c r="T44" s="145">
        <v>226.5</v>
      </c>
      <c r="U44" s="124">
        <v>4</v>
      </c>
      <c r="V44" s="126">
        <v>7</v>
      </c>
      <c r="W44" s="126">
        <v>1</v>
      </c>
      <c r="X44" s="129">
        <f t="shared" si="29"/>
        <v>0.25</v>
      </c>
      <c r="Y44" s="128">
        <v>15</v>
      </c>
      <c r="Z44" s="133">
        <v>15</v>
      </c>
      <c r="AA44" s="144">
        <v>13</v>
      </c>
      <c r="AB44" s="145">
        <v>19</v>
      </c>
      <c r="AC44" s="67">
        <v>6</v>
      </c>
      <c r="AD44" s="67">
        <v>750</v>
      </c>
      <c r="AE44" s="96">
        <f t="shared" si="53"/>
        <v>0.461538461538462</v>
      </c>
      <c r="AF44" s="67">
        <f t="shared" si="51"/>
        <v>75</v>
      </c>
      <c r="AG44" s="67">
        <v>42</v>
      </c>
      <c r="AH44" s="51">
        <v>77</v>
      </c>
      <c r="AI44" s="51">
        <v>93</v>
      </c>
      <c r="AJ44" s="110">
        <v>145</v>
      </c>
      <c r="AK44" s="110">
        <v>7</v>
      </c>
      <c r="AL44" s="110">
        <v>152</v>
      </c>
      <c r="AM44" s="149">
        <f t="shared" si="71"/>
        <v>1.97402597402597</v>
      </c>
      <c r="AN44" s="67">
        <f t="shared" si="78"/>
        <v>636</v>
      </c>
      <c r="AO44" s="67"/>
      <c r="AP44" s="112">
        <v>48</v>
      </c>
      <c r="AQ44" s="112">
        <v>64</v>
      </c>
      <c r="AR44" s="110">
        <v>3</v>
      </c>
      <c r="AS44" s="111">
        <f t="shared" si="77"/>
        <v>4.5</v>
      </c>
      <c r="AT44" s="112">
        <v>16</v>
      </c>
      <c r="AU44" s="112">
        <v>25</v>
      </c>
      <c r="AV44" s="110">
        <v>4</v>
      </c>
      <c r="AW44" s="111">
        <f t="shared" si="73"/>
        <v>10</v>
      </c>
      <c r="AX44" s="112">
        <v>8</v>
      </c>
      <c r="AY44" s="112">
        <v>13</v>
      </c>
      <c r="AZ44" s="110">
        <v>12</v>
      </c>
      <c r="BA44" s="111">
        <v>24</v>
      </c>
      <c r="BB44" s="112">
        <v>6</v>
      </c>
      <c r="BC44" s="112">
        <v>11</v>
      </c>
      <c r="BD44" s="110">
        <v>12</v>
      </c>
      <c r="BE44" s="215">
        <v>30</v>
      </c>
      <c r="BF44" s="112">
        <v>17</v>
      </c>
      <c r="BG44" s="112">
        <v>25</v>
      </c>
      <c r="BH44" s="51">
        <v>12</v>
      </c>
      <c r="BI44" s="216">
        <v>12</v>
      </c>
      <c r="BJ44" s="67">
        <v>136</v>
      </c>
      <c r="BK44" s="68">
        <v>9.5</v>
      </c>
      <c r="BL44" s="67">
        <v>23</v>
      </c>
      <c r="BM44" s="67">
        <v>13.1</v>
      </c>
      <c r="BN44" s="67">
        <v>1435.15</v>
      </c>
      <c r="BO44" s="96">
        <f t="shared" si="55"/>
        <v>0.569565217391304</v>
      </c>
      <c r="BP44" s="67">
        <v>71.8</v>
      </c>
      <c r="BQ44" s="67">
        <v>29.7</v>
      </c>
      <c r="BR44" s="51">
        <v>2236</v>
      </c>
      <c r="BS44" s="52">
        <v>2684</v>
      </c>
      <c r="BT44" s="68">
        <v>1202.18</v>
      </c>
      <c r="BU44" s="68">
        <v>60.1</v>
      </c>
      <c r="BV44" s="67">
        <v>4136</v>
      </c>
      <c r="BW44" s="67">
        <v>4825</v>
      </c>
      <c r="BX44" s="67">
        <v>3405.15</v>
      </c>
      <c r="BY44" s="103">
        <v>0.823295454545455</v>
      </c>
      <c r="BZ44" s="67">
        <v>510.8</v>
      </c>
      <c r="CA44" s="51">
        <v>7793</v>
      </c>
      <c r="CB44" s="52">
        <v>10392</v>
      </c>
      <c r="CC44" s="33">
        <v>4296.08</v>
      </c>
      <c r="CD44" s="34">
        <f t="shared" si="36"/>
        <v>0.551274220454254</v>
      </c>
      <c r="CE44" s="35">
        <v>644.4</v>
      </c>
      <c r="CF44" s="65"/>
      <c r="CG44" s="65"/>
      <c r="CH44" s="66">
        <f t="shared" si="56"/>
        <v>2604.6</v>
      </c>
      <c r="CI44" s="65">
        <f t="shared" si="74"/>
        <v>196.7</v>
      </c>
      <c r="CJ44" s="67"/>
      <c r="CK44" s="68">
        <f t="shared" si="57"/>
        <v>2604.6</v>
      </c>
      <c r="CL44" s="67">
        <f t="shared" si="58"/>
        <v>2604.6</v>
      </c>
    </row>
    <row r="45" spans="1:90">
      <c r="A45" s="44">
        <v>573</v>
      </c>
      <c r="B45" s="30" t="s">
        <v>328</v>
      </c>
      <c r="C45" s="30" t="s">
        <v>321</v>
      </c>
      <c r="D45" s="51">
        <v>4</v>
      </c>
      <c r="E45" s="51">
        <v>8</v>
      </c>
      <c r="F45" s="188"/>
      <c r="G45" s="186">
        <f t="shared" si="52"/>
        <v>0</v>
      </c>
      <c r="H45" s="189">
        <f t="shared" si="70"/>
        <v>0</v>
      </c>
      <c r="I45" s="189">
        <f t="shared" si="76"/>
        <v>40</v>
      </c>
      <c r="J45" s="51">
        <v>8</v>
      </c>
      <c r="K45" s="51">
        <v>11</v>
      </c>
      <c r="L45" s="110">
        <v>15</v>
      </c>
      <c r="M45" s="201">
        <f t="shared" si="26"/>
        <v>1.875</v>
      </c>
      <c r="N45" s="175">
        <v>105</v>
      </c>
      <c r="O45" s="175"/>
      <c r="P45" s="176">
        <v>515</v>
      </c>
      <c r="Q45" s="209">
        <v>618</v>
      </c>
      <c r="R45" s="210">
        <v>683.54</v>
      </c>
      <c r="S45" s="178">
        <f t="shared" si="27"/>
        <v>1.32726213592233</v>
      </c>
      <c r="T45" s="145">
        <v>125</v>
      </c>
      <c r="U45" s="124">
        <v>2</v>
      </c>
      <c r="V45" s="126">
        <v>3</v>
      </c>
      <c r="W45" s="126">
        <v>2</v>
      </c>
      <c r="X45" s="129">
        <f t="shared" si="29"/>
        <v>1</v>
      </c>
      <c r="Y45" s="128">
        <v>30</v>
      </c>
      <c r="Z45" s="133"/>
      <c r="AA45" s="144">
        <v>5</v>
      </c>
      <c r="AB45" s="145">
        <v>7</v>
      </c>
      <c r="AC45" s="67">
        <v>0</v>
      </c>
      <c r="AD45" s="67">
        <v>0</v>
      </c>
      <c r="AE45" s="96">
        <f t="shared" si="53"/>
        <v>0</v>
      </c>
      <c r="AF45" s="67">
        <f t="shared" ref="AF45:AF62" si="80">AD45*0.1</f>
        <v>0</v>
      </c>
      <c r="AG45" s="67">
        <v>30</v>
      </c>
      <c r="AH45" s="51">
        <v>29</v>
      </c>
      <c r="AI45" s="51">
        <v>35</v>
      </c>
      <c r="AJ45" s="110">
        <v>37</v>
      </c>
      <c r="AK45" s="110">
        <v>2</v>
      </c>
      <c r="AL45" s="110">
        <v>39</v>
      </c>
      <c r="AM45" s="149">
        <f t="shared" si="71"/>
        <v>1.3448275862069</v>
      </c>
      <c r="AN45" s="67">
        <f t="shared" si="78"/>
        <v>164</v>
      </c>
      <c r="AO45" s="67"/>
      <c r="AP45" s="112">
        <v>18</v>
      </c>
      <c r="AQ45" s="112">
        <v>24</v>
      </c>
      <c r="AR45" s="110">
        <v>5</v>
      </c>
      <c r="AS45" s="111">
        <f t="shared" si="77"/>
        <v>7.5</v>
      </c>
      <c r="AT45" s="112">
        <v>6</v>
      </c>
      <c r="AU45" s="112">
        <v>9</v>
      </c>
      <c r="AV45" s="110">
        <v>0</v>
      </c>
      <c r="AW45" s="111">
        <f t="shared" si="73"/>
        <v>0</v>
      </c>
      <c r="AX45" s="112">
        <v>3</v>
      </c>
      <c r="AY45" s="112">
        <v>5</v>
      </c>
      <c r="AZ45" s="110">
        <v>4</v>
      </c>
      <c r="BA45" s="111">
        <v>8</v>
      </c>
      <c r="BB45" s="112">
        <v>2</v>
      </c>
      <c r="BC45" s="112">
        <v>4</v>
      </c>
      <c r="BD45" s="110">
        <v>4</v>
      </c>
      <c r="BE45" s="215">
        <v>10</v>
      </c>
      <c r="BF45" s="112">
        <v>6</v>
      </c>
      <c r="BG45" s="112">
        <v>9</v>
      </c>
      <c r="BH45" s="51">
        <v>0</v>
      </c>
      <c r="BI45" s="216">
        <v>0</v>
      </c>
      <c r="BJ45" s="67">
        <v>451.2</v>
      </c>
      <c r="BK45" s="68">
        <v>31.6</v>
      </c>
      <c r="BL45" s="67">
        <v>11</v>
      </c>
      <c r="BM45" s="67">
        <v>3</v>
      </c>
      <c r="BN45" s="67">
        <v>172</v>
      </c>
      <c r="BO45" s="96">
        <f t="shared" si="55"/>
        <v>0.272727272727273</v>
      </c>
      <c r="BP45" s="67">
        <v>8.6</v>
      </c>
      <c r="BQ45" s="67">
        <v>24</v>
      </c>
      <c r="BR45" s="51">
        <v>853</v>
      </c>
      <c r="BS45" s="52">
        <v>1023</v>
      </c>
      <c r="BT45" s="68">
        <v>442.44</v>
      </c>
      <c r="BU45" s="68">
        <v>22.1</v>
      </c>
      <c r="BV45" s="67">
        <v>1577</v>
      </c>
      <c r="BW45" s="67">
        <v>1839</v>
      </c>
      <c r="BX45" s="67">
        <v>135</v>
      </c>
      <c r="BY45" s="103">
        <v>0.0856055802155992</v>
      </c>
      <c r="BZ45" s="67">
        <v>0</v>
      </c>
      <c r="CA45" s="51">
        <v>2971</v>
      </c>
      <c r="CB45" s="52">
        <v>3962</v>
      </c>
      <c r="CC45" s="33">
        <v>2107.64</v>
      </c>
      <c r="CD45" s="34">
        <f t="shared" si="36"/>
        <v>0.709404240996298</v>
      </c>
      <c r="CE45" s="35">
        <v>316.1</v>
      </c>
      <c r="CF45" s="65"/>
      <c r="CG45" s="65"/>
      <c r="CH45" s="66">
        <f t="shared" si="56"/>
        <v>827.9</v>
      </c>
      <c r="CI45" s="65">
        <f t="shared" si="74"/>
        <v>94</v>
      </c>
      <c r="CJ45" s="67"/>
      <c r="CK45" s="68">
        <f t="shared" si="57"/>
        <v>827.9</v>
      </c>
      <c r="CL45" s="67">
        <f t="shared" si="58"/>
        <v>827.9</v>
      </c>
    </row>
    <row r="46" spans="1:90">
      <c r="A46" s="44">
        <v>514</v>
      </c>
      <c r="B46" s="30" t="s">
        <v>329</v>
      </c>
      <c r="C46" s="30" t="s">
        <v>321</v>
      </c>
      <c r="D46" s="51">
        <v>11</v>
      </c>
      <c r="E46" s="51">
        <v>17</v>
      </c>
      <c r="F46" s="188">
        <v>4</v>
      </c>
      <c r="G46" s="186">
        <f t="shared" si="52"/>
        <v>0.363636363636364</v>
      </c>
      <c r="H46" s="189">
        <f t="shared" si="70"/>
        <v>240</v>
      </c>
      <c r="I46" s="189">
        <f t="shared" si="76"/>
        <v>70</v>
      </c>
      <c r="J46" s="51">
        <v>17</v>
      </c>
      <c r="K46" s="51">
        <v>23</v>
      </c>
      <c r="L46" s="110">
        <v>33</v>
      </c>
      <c r="M46" s="201">
        <f t="shared" si="26"/>
        <v>1.94117647058824</v>
      </c>
      <c r="N46" s="175">
        <v>231</v>
      </c>
      <c r="O46" s="175"/>
      <c r="P46" s="176">
        <v>1094</v>
      </c>
      <c r="Q46" s="209">
        <v>1313</v>
      </c>
      <c r="R46" s="210">
        <v>933.57</v>
      </c>
      <c r="S46" s="178">
        <f t="shared" si="27"/>
        <v>0.853354661791591</v>
      </c>
      <c r="T46" s="145">
        <v>136.5</v>
      </c>
      <c r="U46" s="124">
        <v>3</v>
      </c>
      <c r="V46" s="126">
        <v>4</v>
      </c>
      <c r="W46" s="126">
        <v>5</v>
      </c>
      <c r="X46" s="129">
        <f t="shared" si="29"/>
        <v>1.66666666666667</v>
      </c>
      <c r="Y46" s="128">
        <v>125</v>
      </c>
      <c r="Z46" s="133"/>
      <c r="AA46" s="144">
        <v>10</v>
      </c>
      <c r="AB46" s="145">
        <v>16</v>
      </c>
      <c r="AC46" s="67">
        <v>3</v>
      </c>
      <c r="AD46" s="67">
        <v>375</v>
      </c>
      <c r="AE46" s="96">
        <f t="shared" si="53"/>
        <v>0.3</v>
      </c>
      <c r="AF46" s="67">
        <f t="shared" si="80"/>
        <v>37.5</v>
      </c>
      <c r="AG46" s="67">
        <v>42</v>
      </c>
      <c r="AH46" s="51">
        <v>62</v>
      </c>
      <c r="AI46" s="51">
        <v>74</v>
      </c>
      <c r="AJ46" s="110">
        <v>98</v>
      </c>
      <c r="AK46" s="110">
        <v>13</v>
      </c>
      <c r="AL46" s="110">
        <v>111</v>
      </c>
      <c r="AM46" s="149">
        <f t="shared" si="71"/>
        <v>1.79032258064516</v>
      </c>
      <c r="AN46" s="67">
        <f t="shared" si="78"/>
        <v>496</v>
      </c>
      <c r="AO46" s="67"/>
      <c r="AP46" s="112">
        <v>38</v>
      </c>
      <c r="AQ46" s="112">
        <v>51</v>
      </c>
      <c r="AR46" s="110">
        <v>12</v>
      </c>
      <c r="AS46" s="111">
        <f t="shared" si="77"/>
        <v>18</v>
      </c>
      <c r="AT46" s="112">
        <v>13</v>
      </c>
      <c r="AU46" s="112">
        <v>20</v>
      </c>
      <c r="AV46" s="110">
        <v>0</v>
      </c>
      <c r="AW46" s="111">
        <f t="shared" si="73"/>
        <v>0</v>
      </c>
      <c r="AX46" s="112">
        <v>7</v>
      </c>
      <c r="AY46" s="112">
        <v>11</v>
      </c>
      <c r="AZ46" s="110">
        <v>7</v>
      </c>
      <c r="BA46" s="111">
        <v>14</v>
      </c>
      <c r="BB46" s="112">
        <v>5</v>
      </c>
      <c r="BC46" s="112">
        <v>8</v>
      </c>
      <c r="BD46" s="110">
        <v>5</v>
      </c>
      <c r="BE46" s="215">
        <v>7.5</v>
      </c>
      <c r="BF46" s="112">
        <v>13</v>
      </c>
      <c r="BG46" s="112">
        <v>20</v>
      </c>
      <c r="BH46" s="51">
        <v>8</v>
      </c>
      <c r="BI46" s="216">
        <v>8</v>
      </c>
      <c r="BJ46" s="67">
        <v>579.6</v>
      </c>
      <c r="BK46" s="68">
        <v>40.6</v>
      </c>
      <c r="BL46" s="67">
        <v>17</v>
      </c>
      <c r="BM46" s="67">
        <v>12.45</v>
      </c>
      <c r="BN46" s="67">
        <v>1431.27</v>
      </c>
      <c r="BO46" s="96">
        <f t="shared" si="55"/>
        <v>0.732352941176471</v>
      </c>
      <c r="BP46" s="67">
        <v>71.6</v>
      </c>
      <c r="BQ46" s="67">
        <v>0</v>
      </c>
      <c r="BR46" s="51">
        <v>1789</v>
      </c>
      <c r="BS46" s="52">
        <v>2147</v>
      </c>
      <c r="BT46" s="68">
        <v>1790.45</v>
      </c>
      <c r="BU46" s="68">
        <v>89.5</v>
      </c>
      <c r="BV46" s="67">
        <v>3309</v>
      </c>
      <c r="BW46" s="67">
        <v>3860</v>
      </c>
      <c r="BX46" s="67">
        <v>2644</v>
      </c>
      <c r="BY46" s="103">
        <v>0.799032940465397</v>
      </c>
      <c r="BZ46" s="67">
        <v>396.6</v>
      </c>
      <c r="CA46" s="51">
        <v>6234</v>
      </c>
      <c r="CB46" s="52">
        <v>8313</v>
      </c>
      <c r="CC46" s="33">
        <v>3146.3</v>
      </c>
      <c r="CD46" s="34">
        <f t="shared" si="36"/>
        <v>0.50470003208213</v>
      </c>
      <c r="CE46" s="35">
        <v>471.9</v>
      </c>
      <c r="CF46" s="65"/>
      <c r="CG46" s="65"/>
      <c r="CH46" s="66">
        <f t="shared" si="56"/>
        <v>2383.7</v>
      </c>
      <c r="CI46" s="65">
        <f t="shared" si="74"/>
        <v>112</v>
      </c>
      <c r="CJ46" s="67">
        <v>31.475</v>
      </c>
      <c r="CK46" s="68">
        <f t="shared" si="57"/>
        <v>2352.225</v>
      </c>
      <c r="CL46" s="67">
        <f t="shared" si="58"/>
        <v>2352.2</v>
      </c>
    </row>
    <row r="47" spans="1:90">
      <c r="A47" s="44">
        <v>546</v>
      </c>
      <c r="B47" s="30" t="s">
        <v>330</v>
      </c>
      <c r="C47" s="30" t="s">
        <v>321</v>
      </c>
      <c r="D47" s="51">
        <v>5</v>
      </c>
      <c r="E47" s="51">
        <v>7</v>
      </c>
      <c r="F47" s="188">
        <v>1</v>
      </c>
      <c r="G47" s="186">
        <f t="shared" si="52"/>
        <v>0.2</v>
      </c>
      <c r="H47" s="189">
        <f t="shared" si="70"/>
        <v>60</v>
      </c>
      <c r="I47" s="189">
        <f t="shared" si="76"/>
        <v>40</v>
      </c>
      <c r="J47" s="51">
        <v>8</v>
      </c>
      <c r="K47" s="51">
        <v>10</v>
      </c>
      <c r="L47" s="110">
        <v>25</v>
      </c>
      <c r="M47" s="201">
        <f t="shared" si="26"/>
        <v>3.125</v>
      </c>
      <c r="N47" s="175">
        <v>175</v>
      </c>
      <c r="O47" s="175"/>
      <c r="P47" s="176">
        <v>541</v>
      </c>
      <c r="Q47" s="209">
        <v>649</v>
      </c>
      <c r="R47" s="210">
        <v>598.52</v>
      </c>
      <c r="S47" s="178">
        <f t="shared" si="27"/>
        <v>1.10632162661738</v>
      </c>
      <c r="T47" s="145">
        <v>82.5</v>
      </c>
      <c r="U47" s="124">
        <v>1</v>
      </c>
      <c r="V47" s="126">
        <v>2</v>
      </c>
      <c r="W47" s="126">
        <v>3</v>
      </c>
      <c r="X47" s="129">
        <f t="shared" si="29"/>
        <v>3</v>
      </c>
      <c r="Y47" s="128">
        <v>75</v>
      </c>
      <c r="Z47" s="133"/>
      <c r="AA47" s="51">
        <v>4</v>
      </c>
      <c r="AB47" s="51">
        <v>7</v>
      </c>
      <c r="AC47" s="67">
        <v>2</v>
      </c>
      <c r="AD47" s="67">
        <v>310</v>
      </c>
      <c r="AE47" s="96">
        <f t="shared" si="53"/>
        <v>0.5</v>
      </c>
      <c r="AF47" s="67">
        <f t="shared" si="80"/>
        <v>31</v>
      </c>
      <c r="AG47" s="67">
        <v>12</v>
      </c>
      <c r="AH47" s="51">
        <v>27</v>
      </c>
      <c r="AI47" s="51">
        <v>32</v>
      </c>
      <c r="AJ47" s="110">
        <v>35</v>
      </c>
      <c r="AK47" s="110">
        <v>2</v>
      </c>
      <c r="AL47" s="110">
        <v>37</v>
      </c>
      <c r="AM47" s="149">
        <f t="shared" si="71"/>
        <v>1.37037037037037</v>
      </c>
      <c r="AN47" s="67">
        <f t="shared" si="78"/>
        <v>156</v>
      </c>
      <c r="AO47" s="67"/>
      <c r="AP47" s="51">
        <v>16</v>
      </c>
      <c r="AQ47" s="51">
        <v>22</v>
      </c>
      <c r="AR47" s="110">
        <v>2</v>
      </c>
      <c r="AS47" s="111">
        <f t="shared" si="77"/>
        <v>3</v>
      </c>
      <c r="AT47" s="51">
        <v>5</v>
      </c>
      <c r="AU47" s="51">
        <v>9</v>
      </c>
      <c r="AV47" s="110">
        <v>3</v>
      </c>
      <c r="AW47" s="111">
        <f t="shared" si="73"/>
        <v>7.5</v>
      </c>
      <c r="AX47" s="51">
        <v>3</v>
      </c>
      <c r="AY47" s="51">
        <v>5</v>
      </c>
      <c r="AZ47" s="110">
        <v>8</v>
      </c>
      <c r="BA47" s="111">
        <f t="shared" si="79"/>
        <v>32</v>
      </c>
      <c r="BB47" s="51">
        <v>2</v>
      </c>
      <c r="BC47" s="51">
        <v>4</v>
      </c>
      <c r="BD47" s="110">
        <v>2</v>
      </c>
      <c r="BE47" s="215">
        <v>3</v>
      </c>
      <c r="BF47" s="51">
        <v>6</v>
      </c>
      <c r="BG47" s="51">
        <v>9</v>
      </c>
      <c r="BH47" s="51">
        <v>2</v>
      </c>
      <c r="BI47" s="216">
        <v>2</v>
      </c>
      <c r="BJ47" s="67">
        <v>168.64</v>
      </c>
      <c r="BK47" s="68">
        <v>11.8</v>
      </c>
      <c r="BL47" s="67">
        <v>10</v>
      </c>
      <c r="BM47" s="67">
        <v>2.05</v>
      </c>
      <c r="BN47" s="67">
        <v>161.87</v>
      </c>
      <c r="BO47" s="96">
        <f t="shared" si="55"/>
        <v>0.205</v>
      </c>
      <c r="BP47" s="67">
        <v>8.1</v>
      </c>
      <c r="BQ47" s="67">
        <v>23.9</v>
      </c>
      <c r="BR47" s="51">
        <v>772</v>
      </c>
      <c r="BS47" s="52">
        <v>926</v>
      </c>
      <c r="BT47" s="68">
        <v>941.11</v>
      </c>
      <c r="BU47" s="68">
        <v>75.3</v>
      </c>
      <c r="BV47" s="67">
        <v>1427</v>
      </c>
      <c r="BW47" s="67">
        <v>1665</v>
      </c>
      <c r="BX47" s="67">
        <v>583.2</v>
      </c>
      <c r="BY47" s="103">
        <v>0.408689558514366</v>
      </c>
      <c r="BZ47" s="67">
        <v>0</v>
      </c>
      <c r="CA47" s="51">
        <v>2689</v>
      </c>
      <c r="CB47" s="52">
        <v>3586</v>
      </c>
      <c r="CC47" s="33">
        <v>4299.54</v>
      </c>
      <c r="CD47" s="34">
        <f t="shared" si="36"/>
        <v>1.59893640758646</v>
      </c>
      <c r="CE47" s="35">
        <v>730.9</v>
      </c>
      <c r="CF47" s="65"/>
      <c r="CG47" s="65"/>
      <c r="CH47" s="66">
        <f t="shared" si="56"/>
        <v>1453.1</v>
      </c>
      <c r="CI47" s="65">
        <f t="shared" si="74"/>
        <v>75.9</v>
      </c>
      <c r="CJ47" s="67"/>
      <c r="CK47" s="68">
        <f t="shared" si="57"/>
        <v>1453.1</v>
      </c>
      <c r="CL47" s="67">
        <f t="shared" si="58"/>
        <v>1453.1</v>
      </c>
    </row>
    <row r="48" spans="1:90">
      <c r="A48" s="44">
        <v>574</v>
      </c>
      <c r="B48" s="30" t="s">
        <v>331</v>
      </c>
      <c r="C48" s="30" t="s">
        <v>321</v>
      </c>
      <c r="D48" s="51">
        <v>3</v>
      </c>
      <c r="E48" s="51">
        <v>4</v>
      </c>
      <c r="F48" s="188"/>
      <c r="G48" s="186">
        <f t="shared" si="52"/>
        <v>0</v>
      </c>
      <c r="H48" s="189">
        <f t="shared" si="70"/>
        <v>0</v>
      </c>
      <c r="I48" s="189">
        <f t="shared" si="76"/>
        <v>30</v>
      </c>
      <c r="J48" s="51">
        <v>4</v>
      </c>
      <c r="K48" s="51">
        <v>6</v>
      </c>
      <c r="L48" s="110">
        <v>0</v>
      </c>
      <c r="M48" s="201">
        <f t="shared" si="26"/>
        <v>0</v>
      </c>
      <c r="N48" s="175">
        <v>0</v>
      </c>
      <c r="O48" s="175">
        <v>12</v>
      </c>
      <c r="P48" s="176">
        <v>320</v>
      </c>
      <c r="Q48" s="209">
        <v>384</v>
      </c>
      <c r="R48" s="210">
        <v>87</v>
      </c>
      <c r="S48" s="178">
        <f t="shared" si="27"/>
        <v>0.271875</v>
      </c>
      <c r="T48" s="145">
        <v>0</v>
      </c>
      <c r="U48" s="124">
        <v>1</v>
      </c>
      <c r="V48" s="126">
        <v>2</v>
      </c>
      <c r="W48" s="126">
        <v>0</v>
      </c>
      <c r="X48" s="129">
        <f t="shared" si="29"/>
        <v>0</v>
      </c>
      <c r="Y48" s="128">
        <v>0</v>
      </c>
      <c r="Z48" s="133">
        <v>5</v>
      </c>
      <c r="AA48" s="51">
        <v>3</v>
      </c>
      <c r="AB48" s="51">
        <v>4</v>
      </c>
      <c r="AC48" s="67">
        <v>1</v>
      </c>
      <c r="AD48" s="67">
        <v>125</v>
      </c>
      <c r="AE48" s="96">
        <f t="shared" si="53"/>
        <v>0.333333333333333</v>
      </c>
      <c r="AF48" s="67">
        <f t="shared" si="80"/>
        <v>12.5</v>
      </c>
      <c r="AG48" s="67">
        <v>12</v>
      </c>
      <c r="AH48" s="51">
        <v>15</v>
      </c>
      <c r="AI48" s="51">
        <v>18</v>
      </c>
      <c r="AJ48" s="110">
        <v>2</v>
      </c>
      <c r="AK48" s="110">
        <v>1</v>
      </c>
      <c r="AL48" s="110">
        <v>3</v>
      </c>
      <c r="AM48" s="149">
        <f t="shared" si="71"/>
        <v>0.2</v>
      </c>
      <c r="AN48" s="67">
        <f t="shared" ref="AN48:AN53" si="81">AJ48*3+AK48*6</f>
        <v>12</v>
      </c>
      <c r="AO48" s="67">
        <f>(AH48-AL48)*2.5</f>
        <v>30</v>
      </c>
      <c r="AP48" s="51">
        <v>9</v>
      </c>
      <c r="AQ48" s="51">
        <v>12</v>
      </c>
      <c r="AR48" s="110">
        <v>5</v>
      </c>
      <c r="AS48" s="111">
        <f t="shared" si="77"/>
        <v>7.5</v>
      </c>
      <c r="AT48" s="51">
        <v>3</v>
      </c>
      <c r="AU48" s="51">
        <v>5</v>
      </c>
      <c r="AV48" s="110">
        <v>0</v>
      </c>
      <c r="AW48" s="111">
        <f t="shared" si="73"/>
        <v>0</v>
      </c>
      <c r="AX48" s="51">
        <v>2</v>
      </c>
      <c r="AY48" s="51">
        <v>3</v>
      </c>
      <c r="AZ48" s="110">
        <v>3</v>
      </c>
      <c r="BA48" s="111">
        <f t="shared" si="79"/>
        <v>12</v>
      </c>
      <c r="BB48" s="51">
        <v>1</v>
      </c>
      <c r="BC48" s="51">
        <v>2</v>
      </c>
      <c r="BD48" s="110">
        <v>0</v>
      </c>
      <c r="BE48" s="215">
        <v>0</v>
      </c>
      <c r="BF48" s="51">
        <v>3</v>
      </c>
      <c r="BG48" s="51">
        <v>5</v>
      </c>
      <c r="BH48" s="51">
        <v>0</v>
      </c>
      <c r="BI48" s="216">
        <v>0</v>
      </c>
      <c r="BJ48" s="67">
        <v>128</v>
      </c>
      <c r="BK48" s="68">
        <v>9</v>
      </c>
      <c r="BL48" s="67"/>
      <c r="BM48" s="67"/>
      <c r="BN48" s="67"/>
      <c r="BO48" s="96"/>
      <c r="BP48" s="67">
        <v>0</v>
      </c>
      <c r="BQ48" s="67">
        <v>0</v>
      </c>
      <c r="BR48" s="51">
        <v>435</v>
      </c>
      <c r="BS48" s="52">
        <v>522</v>
      </c>
      <c r="BT48" s="68">
        <v>67</v>
      </c>
      <c r="BU48" s="68">
        <v>3.4</v>
      </c>
      <c r="BV48" s="67">
        <v>804</v>
      </c>
      <c r="BW48" s="67">
        <v>938</v>
      </c>
      <c r="BX48" s="67">
        <v>45</v>
      </c>
      <c r="BY48" s="103">
        <v>0.0559701492537313</v>
      </c>
      <c r="BZ48" s="67">
        <v>0</v>
      </c>
      <c r="CA48" s="51">
        <v>1515</v>
      </c>
      <c r="CB48" s="52">
        <v>2020</v>
      </c>
      <c r="CC48" s="33">
        <v>968.2</v>
      </c>
      <c r="CD48" s="34">
        <f t="shared" si="36"/>
        <v>0.639075907590759</v>
      </c>
      <c r="CE48" s="35">
        <v>145.2</v>
      </c>
      <c r="CF48" s="65"/>
      <c r="CG48" s="65"/>
      <c r="CH48" s="66">
        <f t="shared" si="56"/>
        <v>201.6</v>
      </c>
      <c r="CI48" s="65">
        <f t="shared" si="74"/>
        <v>89</v>
      </c>
      <c r="CJ48" s="67"/>
      <c r="CK48" s="68">
        <f t="shared" si="57"/>
        <v>201.6</v>
      </c>
      <c r="CL48" s="67">
        <f t="shared" si="58"/>
        <v>201.6</v>
      </c>
    </row>
    <row r="49" spans="1:90">
      <c r="A49" s="44">
        <v>737</v>
      </c>
      <c r="B49" s="30" t="s">
        <v>332</v>
      </c>
      <c r="C49" s="30" t="s">
        <v>321</v>
      </c>
      <c r="D49" s="51">
        <v>7</v>
      </c>
      <c r="E49" s="51">
        <v>10</v>
      </c>
      <c r="F49" s="188"/>
      <c r="G49" s="186">
        <f t="shared" si="52"/>
        <v>0</v>
      </c>
      <c r="H49" s="189">
        <f t="shared" si="70"/>
        <v>0</v>
      </c>
      <c r="I49" s="189">
        <f t="shared" si="76"/>
        <v>70</v>
      </c>
      <c r="J49" s="51">
        <v>11</v>
      </c>
      <c r="K49" s="51">
        <v>14</v>
      </c>
      <c r="L49" s="110">
        <v>2</v>
      </c>
      <c r="M49" s="201">
        <f t="shared" si="26"/>
        <v>0.181818181818182</v>
      </c>
      <c r="N49" s="175">
        <v>10</v>
      </c>
      <c r="O49" s="175">
        <v>27</v>
      </c>
      <c r="P49" s="176">
        <v>682</v>
      </c>
      <c r="Q49" s="209">
        <v>818</v>
      </c>
      <c r="R49" s="210">
        <v>495.93</v>
      </c>
      <c r="S49" s="178">
        <f t="shared" si="27"/>
        <v>0.727170087976539</v>
      </c>
      <c r="T49" s="145">
        <v>69.5</v>
      </c>
      <c r="U49" s="124">
        <v>2</v>
      </c>
      <c r="V49" s="126">
        <v>3</v>
      </c>
      <c r="W49" s="126">
        <v>0</v>
      </c>
      <c r="X49" s="129">
        <f t="shared" si="29"/>
        <v>0</v>
      </c>
      <c r="Y49" s="128">
        <v>0</v>
      </c>
      <c r="Z49" s="133">
        <v>10</v>
      </c>
      <c r="AA49" s="51">
        <v>7</v>
      </c>
      <c r="AB49" s="51">
        <v>10</v>
      </c>
      <c r="AC49" s="67">
        <v>7</v>
      </c>
      <c r="AD49" s="67">
        <v>905</v>
      </c>
      <c r="AE49" s="96">
        <f t="shared" si="53"/>
        <v>1</v>
      </c>
      <c r="AF49" s="67">
        <f t="shared" si="80"/>
        <v>90.5</v>
      </c>
      <c r="AG49" s="67"/>
      <c r="AH49" s="51">
        <v>39</v>
      </c>
      <c r="AI49" s="51">
        <v>47</v>
      </c>
      <c r="AJ49" s="110">
        <v>25</v>
      </c>
      <c r="AK49" s="110">
        <v>5</v>
      </c>
      <c r="AL49" s="110">
        <v>30</v>
      </c>
      <c r="AM49" s="149">
        <f t="shared" si="71"/>
        <v>0.769230769230769</v>
      </c>
      <c r="AN49" s="67">
        <f t="shared" si="81"/>
        <v>105</v>
      </c>
      <c r="AO49" s="67"/>
      <c r="AP49" s="51">
        <v>24</v>
      </c>
      <c r="AQ49" s="51">
        <v>32</v>
      </c>
      <c r="AR49" s="110">
        <v>5</v>
      </c>
      <c r="AS49" s="111">
        <f t="shared" si="77"/>
        <v>7.5</v>
      </c>
      <c r="AT49" s="51">
        <v>8</v>
      </c>
      <c r="AU49" s="51">
        <v>13</v>
      </c>
      <c r="AV49" s="110">
        <v>3</v>
      </c>
      <c r="AW49" s="111">
        <f t="shared" si="73"/>
        <v>7.5</v>
      </c>
      <c r="AX49" s="51">
        <v>4</v>
      </c>
      <c r="AY49" s="51">
        <v>7</v>
      </c>
      <c r="AZ49" s="110">
        <v>9</v>
      </c>
      <c r="BA49" s="111">
        <f t="shared" si="79"/>
        <v>36</v>
      </c>
      <c r="BB49" s="51">
        <v>3</v>
      </c>
      <c r="BC49" s="51">
        <v>5</v>
      </c>
      <c r="BD49" s="110">
        <v>1</v>
      </c>
      <c r="BE49" s="215">
        <v>1.5</v>
      </c>
      <c r="BF49" s="51">
        <v>8</v>
      </c>
      <c r="BG49" s="51">
        <v>13</v>
      </c>
      <c r="BH49" s="51">
        <v>0</v>
      </c>
      <c r="BI49" s="216">
        <v>0</v>
      </c>
      <c r="BJ49" s="67">
        <v>172.48</v>
      </c>
      <c r="BK49" s="68">
        <v>12.1</v>
      </c>
      <c r="BL49" s="67">
        <v>11</v>
      </c>
      <c r="BM49" s="67">
        <v>16.85</v>
      </c>
      <c r="BN49" s="67">
        <v>1412.04</v>
      </c>
      <c r="BO49" s="96">
        <f t="shared" si="55"/>
        <v>1.53181818181818</v>
      </c>
      <c r="BP49" s="67">
        <v>169.4</v>
      </c>
      <c r="BQ49" s="67">
        <v>0</v>
      </c>
      <c r="BR49" s="51">
        <v>1129</v>
      </c>
      <c r="BS49" s="52">
        <v>1355</v>
      </c>
      <c r="BT49" s="68">
        <v>844.54</v>
      </c>
      <c r="BU49" s="68">
        <v>42.2</v>
      </c>
      <c r="BV49" s="67">
        <v>2089</v>
      </c>
      <c r="BW49" s="67">
        <v>2437</v>
      </c>
      <c r="BX49" s="67">
        <v>887</v>
      </c>
      <c r="BY49" s="103">
        <v>0.424605074198181</v>
      </c>
      <c r="BZ49" s="67">
        <v>0</v>
      </c>
      <c r="CA49" s="51">
        <v>3935</v>
      </c>
      <c r="CB49" s="52">
        <v>5248</v>
      </c>
      <c r="CC49" s="33">
        <v>3151</v>
      </c>
      <c r="CD49" s="34">
        <f t="shared" si="36"/>
        <v>0.800762388818297</v>
      </c>
      <c r="CE49" s="35">
        <v>472.7</v>
      </c>
      <c r="CF49" s="65"/>
      <c r="CG49" s="65"/>
      <c r="CH49" s="66">
        <f t="shared" si="56"/>
        <v>1023.9</v>
      </c>
      <c r="CI49" s="65">
        <f t="shared" si="74"/>
        <v>107</v>
      </c>
      <c r="CJ49" s="67"/>
      <c r="CK49" s="68">
        <f t="shared" si="57"/>
        <v>1023.9</v>
      </c>
      <c r="CL49" s="67">
        <f t="shared" si="58"/>
        <v>1023.9</v>
      </c>
    </row>
    <row r="50" spans="1:90">
      <c r="A50" s="44">
        <v>588</v>
      </c>
      <c r="B50" s="30" t="s">
        <v>333</v>
      </c>
      <c r="C50" s="30" t="s">
        <v>321</v>
      </c>
      <c r="D50" s="51">
        <v>5</v>
      </c>
      <c r="E50" s="51">
        <v>8</v>
      </c>
      <c r="F50" s="188">
        <v>9</v>
      </c>
      <c r="G50" s="186">
        <f t="shared" si="52"/>
        <v>1.8</v>
      </c>
      <c r="H50" s="172">
        <f>F50*72</f>
        <v>648</v>
      </c>
      <c r="I50" s="172"/>
      <c r="J50" s="51">
        <v>8</v>
      </c>
      <c r="K50" s="51">
        <v>11</v>
      </c>
      <c r="L50" s="110">
        <v>17</v>
      </c>
      <c r="M50" s="201">
        <f t="shared" si="26"/>
        <v>2.125</v>
      </c>
      <c r="N50" s="175">
        <v>119</v>
      </c>
      <c r="O50" s="175"/>
      <c r="P50" s="176">
        <v>551</v>
      </c>
      <c r="Q50" s="209">
        <v>662</v>
      </c>
      <c r="R50" s="210">
        <v>534.6</v>
      </c>
      <c r="S50" s="178">
        <f t="shared" si="27"/>
        <v>0.970235934664247</v>
      </c>
      <c r="T50" s="145">
        <v>73.5</v>
      </c>
      <c r="U50" s="124">
        <v>2</v>
      </c>
      <c r="V50" s="126">
        <v>3</v>
      </c>
      <c r="W50" s="126">
        <v>2</v>
      </c>
      <c r="X50" s="129">
        <f t="shared" si="29"/>
        <v>1</v>
      </c>
      <c r="Y50" s="128">
        <v>30</v>
      </c>
      <c r="Z50" s="133"/>
      <c r="AA50" s="144">
        <v>5</v>
      </c>
      <c r="AB50" s="145">
        <v>7</v>
      </c>
      <c r="AC50" s="67">
        <v>1</v>
      </c>
      <c r="AD50" s="67">
        <v>125</v>
      </c>
      <c r="AE50" s="96">
        <f t="shared" si="53"/>
        <v>0.2</v>
      </c>
      <c r="AF50" s="67">
        <f t="shared" si="80"/>
        <v>12.5</v>
      </c>
      <c r="AG50" s="67">
        <v>24</v>
      </c>
      <c r="AH50" s="51">
        <v>29</v>
      </c>
      <c r="AI50" s="51">
        <v>34</v>
      </c>
      <c r="AJ50" s="110">
        <v>31</v>
      </c>
      <c r="AK50" s="110">
        <v>6</v>
      </c>
      <c r="AL50" s="110">
        <v>37</v>
      </c>
      <c r="AM50" s="149">
        <f t="shared" si="71"/>
        <v>1.27586206896552</v>
      </c>
      <c r="AN50" s="67">
        <f t="shared" ref="AN50:AN52" si="82">AJ50*4+AK50*8</f>
        <v>172</v>
      </c>
      <c r="AO50" s="67"/>
      <c r="AP50" s="112">
        <v>18</v>
      </c>
      <c r="AQ50" s="112">
        <v>24</v>
      </c>
      <c r="AR50" s="110">
        <v>18</v>
      </c>
      <c r="AS50" s="111">
        <f t="shared" si="77"/>
        <v>27</v>
      </c>
      <c r="AT50" s="112">
        <v>6</v>
      </c>
      <c r="AU50" s="112">
        <v>9</v>
      </c>
      <c r="AV50" s="110">
        <v>0</v>
      </c>
      <c r="AW50" s="111">
        <f t="shared" si="73"/>
        <v>0</v>
      </c>
      <c r="AX50" s="112">
        <v>3</v>
      </c>
      <c r="AY50" s="112">
        <v>5</v>
      </c>
      <c r="AZ50" s="110">
        <v>2</v>
      </c>
      <c r="BA50" s="111">
        <v>4</v>
      </c>
      <c r="BB50" s="112">
        <v>2</v>
      </c>
      <c r="BC50" s="112">
        <v>4</v>
      </c>
      <c r="BD50" s="110">
        <v>2</v>
      </c>
      <c r="BE50" s="215">
        <v>3</v>
      </c>
      <c r="BF50" s="112">
        <v>6</v>
      </c>
      <c r="BG50" s="112">
        <v>9</v>
      </c>
      <c r="BH50" s="51">
        <v>0</v>
      </c>
      <c r="BI50" s="216">
        <v>0</v>
      </c>
      <c r="BJ50" s="67">
        <v>228.48</v>
      </c>
      <c r="BK50" s="68">
        <v>16</v>
      </c>
      <c r="BL50" s="67">
        <v>6</v>
      </c>
      <c r="BM50" s="67">
        <v>7.95</v>
      </c>
      <c r="BN50" s="67">
        <v>796.49</v>
      </c>
      <c r="BO50" s="96">
        <f t="shared" si="55"/>
        <v>1.325</v>
      </c>
      <c r="BP50" s="67">
        <v>95.6</v>
      </c>
      <c r="BQ50" s="67">
        <v>0</v>
      </c>
      <c r="BR50" s="51">
        <v>831</v>
      </c>
      <c r="BS50" s="52">
        <v>997</v>
      </c>
      <c r="BT50" s="68">
        <v>871.35</v>
      </c>
      <c r="BU50" s="68">
        <v>43.6</v>
      </c>
      <c r="BV50" s="67">
        <v>1536</v>
      </c>
      <c r="BW50" s="67">
        <v>1792</v>
      </c>
      <c r="BX50" s="67">
        <v>1071</v>
      </c>
      <c r="BY50" s="103">
        <v>0.697265625</v>
      </c>
      <c r="BZ50" s="67">
        <v>160.7</v>
      </c>
      <c r="CA50" s="51">
        <v>2894</v>
      </c>
      <c r="CB50" s="52">
        <v>3859</v>
      </c>
      <c r="CC50" s="33">
        <v>1842.43</v>
      </c>
      <c r="CD50" s="34">
        <f t="shared" si="36"/>
        <v>0.636637871458189</v>
      </c>
      <c r="CE50" s="35">
        <v>276.4</v>
      </c>
      <c r="CF50" s="65"/>
      <c r="CG50" s="65"/>
      <c r="CH50" s="66">
        <f t="shared" si="56"/>
        <v>1681.3</v>
      </c>
      <c r="CI50" s="65">
        <f t="shared" si="74"/>
        <v>24</v>
      </c>
      <c r="CJ50" s="67"/>
      <c r="CK50" s="68">
        <f t="shared" si="57"/>
        <v>1681.3</v>
      </c>
      <c r="CL50" s="67">
        <f t="shared" si="58"/>
        <v>1681.3</v>
      </c>
    </row>
    <row r="51" spans="1:90">
      <c r="A51" s="44">
        <v>399</v>
      </c>
      <c r="B51" s="30" t="s">
        <v>334</v>
      </c>
      <c r="C51" s="30" t="s">
        <v>321</v>
      </c>
      <c r="D51" s="51">
        <v>5</v>
      </c>
      <c r="E51" s="51">
        <v>8</v>
      </c>
      <c r="F51" s="188">
        <v>1</v>
      </c>
      <c r="G51" s="186">
        <f t="shared" si="52"/>
        <v>0.2</v>
      </c>
      <c r="H51" s="189">
        <f t="shared" ref="H51:H54" si="83">F51*60</f>
        <v>60</v>
      </c>
      <c r="I51" s="189">
        <f t="shared" ref="I51:I60" si="84">(D51-F51)*10</f>
        <v>40</v>
      </c>
      <c r="J51" s="51">
        <v>9</v>
      </c>
      <c r="K51" s="51">
        <v>11</v>
      </c>
      <c r="L51" s="110">
        <v>45</v>
      </c>
      <c r="M51" s="201">
        <f t="shared" si="26"/>
        <v>5</v>
      </c>
      <c r="N51" s="175">
        <v>315</v>
      </c>
      <c r="O51" s="175"/>
      <c r="P51" s="176">
        <v>549</v>
      </c>
      <c r="Q51" s="209">
        <v>659</v>
      </c>
      <c r="R51" s="210">
        <v>1016.49</v>
      </c>
      <c r="S51" s="178">
        <f t="shared" si="27"/>
        <v>1.85153005464481</v>
      </c>
      <c r="T51" s="145">
        <v>175.5</v>
      </c>
      <c r="U51" s="124">
        <v>2</v>
      </c>
      <c r="V51" s="126">
        <v>3</v>
      </c>
      <c r="W51" s="126">
        <v>2</v>
      </c>
      <c r="X51" s="129">
        <f t="shared" si="29"/>
        <v>1</v>
      </c>
      <c r="Y51" s="128">
        <v>30</v>
      </c>
      <c r="Z51" s="133"/>
      <c r="AA51" s="51">
        <v>5</v>
      </c>
      <c r="AB51" s="51">
        <v>8</v>
      </c>
      <c r="AC51" s="67">
        <v>7</v>
      </c>
      <c r="AD51" s="67">
        <v>909.6</v>
      </c>
      <c r="AE51" s="96">
        <f t="shared" si="53"/>
        <v>1.4</v>
      </c>
      <c r="AF51" s="67">
        <f t="shared" si="80"/>
        <v>90.96</v>
      </c>
      <c r="AG51" s="67"/>
      <c r="AH51" s="51">
        <v>30</v>
      </c>
      <c r="AI51" s="51">
        <v>36</v>
      </c>
      <c r="AJ51" s="110">
        <v>65</v>
      </c>
      <c r="AK51" s="110">
        <v>1</v>
      </c>
      <c r="AL51" s="110">
        <v>66</v>
      </c>
      <c r="AM51" s="149">
        <f t="shared" si="71"/>
        <v>2.2</v>
      </c>
      <c r="AN51" s="67">
        <f t="shared" si="82"/>
        <v>268</v>
      </c>
      <c r="AO51" s="67"/>
      <c r="AP51" s="51">
        <v>19</v>
      </c>
      <c r="AQ51" s="51">
        <v>25</v>
      </c>
      <c r="AR51" s="110">
        <v>11</v>
      </c>
      <c r="AS51" s="111">
        <f t="shared" si="77"/>
        <v>16.5</v>
      </c>
      <c r="AT51" s="51">
        <v>6</v>
      </c>
      <c r="AU51" s="51">
        <v>10</v>
      </c>
      <c r="AV51" s="110">
        <v>1</v>
      </c>
      <c r="AW51" s="111">
        <f t="shared" si="73"/>
        <v>2.5</v>
      </c>
      <c r="AX51" s="51">
        <v>3</v>
      </c>
      <c r="AY51" s="51">
        <v>5</v>
      </c>
      <c r="AZ51" s="110">
        <v>10</v>
      </c>
      <c r="BA51" s="111">
        <f t="shared" ref="BA51:BA54" si="85">AZ51*4</f>
        <v>40</v>
      </c>
      <c r="BB51" s="51">
        <v>2</v>
      </c>
      <c r="BC51" s="51">
        <v>4</v>
      </c>
      <c r="BD51" s="110">
        <v>4</v>
      </c>
      <c r="BE51" s="215">
        <v>10</v>
      </c>
      <c r="BF51" s="51">
        <v>7</v>
      </c>
      <c r="BG51" s="51">
        <v>10</v>
      </c>
      <c r="BH51" s="51">
        <v>0</v>
      </c>
      <c r="BI51" s="216">
        <v>0</v>
      </c>
      <c r="BJ51" s="67"/>
      <c r="BK51" s="68"/>
      <c r="BL51" s="67">
        <v>8</v>
      </c>
      <c r="BM51" s="67">
        <v>4</v>
      </c>
      <c r="BN51" s="67">
        <v>542</v>
      </c>
      <c r="BO51" s="96">
        <f t="shared" si="55"/>
        <v>0.5</v>
      </c>
      <c r="BP51" s="67">
        <v>27.1</v>
      </c>
      <c r="BQ51" s="67">
        <v>12</v>
      </c>
      <c r="BR51" s="51">
        <v>877</v>
      </c>
      <c r="BS51" s="52">
        <v>1053</v>
      </c>
      <c r="BT51" s="68">
        <v>640.1</v>
      </c>
      <c r="BU51" s="68">
        <v>32</v>
      </c>
      <c r="BV51" s="67">
        <v>1622</v>
      </c>
      <c r="BW51" s="67">
        <v>1893</v>
      </c>
      <c r="BX51" s="67">
        <v>360</v>
      </c>
      <c r="BY51" s="103">
        <v>0.221948212083847</v>
      </c>
      <c r="BZ51" s="67">
        <v>0</v>
      </c>
      <c r="CA51" s="51">
        <v>3057</v>
      </c>
      <c r="CB51" s="52">
        <v>4076</v>
      </c>
      <c r="CC51" s="33">
        <v>2058.24</v>
      </c>
      <c r="CD51" s="34">
        <f t="shared" si="36"/>
        <v>0.673287536800785</v>
      </c>
      <c r="CE51" s="35">
        <v>308.7</v>
      </c>
      <c r="CF51" s="65"/>
      <c r="CG51" s="65"/>
      <c r="CH51" s="66">
        <f t="shared" si="56"/>
        <v>1376.26</v>
      </c>
      <c r="CI51" s="65">
        <f t="shared" si="74"/>
        <v>52</v>
      </c>
      <c r="CJ51" s="67"/>
      <c r="CK51" s="68">
        <f t="shared" si="57"/>
        <v>1376.26</v>
      </c>
      <c r="CL51" s="67">
        <f t="shared" si="58"/>
        <v>1376.3</v>
      </c>
    </row>
    <row r="52" spans="1:90">
      <c r="A52" s="44">
        <v>389</v>
      </c>
      <c r="B52" s="30" t="s">
        <v>335</v>
      </c>
      <c r="C52" s="30" t="s">
        <v>321</v>
      </c>
      <c r="D52" s="51">
        <v>6</v>
      </c>
      <c r="E52" s="51">
        <v>8</v>
      </c>
      <c r="F52" s="188">
        <v>6</v>
      </c>
      <c r="G52" s="186">
        <f t="shared" si="52"/>
        <v>1</v>
      </c>
      <c r="H52" s="189">
        <f t="shared" si="83"/>
        <v>360</v>
      </c>
      <c r="I52" s="189"/>
      <c r="J52" s="51">
        <v>9</v>
      </c>
      <c r="K52" s="51">
        <v>11</v>
      </c>
      <c r="L52" s="110">
        <v>17</v>
      </c>
      <c r="M52" s="201">
        <f t="shared" si="26"/>
        <v>1.88888888888889</v>
      </c>
      <c r="N52" s="175">
        <v>119</v>
      </c>
      <c r="O52" s="175"/>
      <c r="P52" s="176">
        <v>740</v>
      </c>
      <c r="Q52" s="209">
        <v>888</v>
      </c>
      <c r="R52" s="210">
        <v>743.24</v>
      </c>
      <c r="S52" s="178">
        <f t="shared" si="27"/>
        <v>1.00437837837838</v>
      </c>
      <c r="T52" s="145">
        <v>104.5</v>
      </c>
      <c r="U52" s="124">
        <v>2</v>
      </c>
      <c r="V52" s="126">
        <v>3</v>
      </c>
      <c r="W52" s="126">
        <v>4</v>
      </c>
      <c r="X52" s="129">
        <f t="shared" si="29"/>
        <v>2</v>
      </c>
      <c r="Y52" s="128">
        <v>100</v>
      </c>
      <c r="Z52" s="133"/>
      <c r="AA52" s="51">
        <v>5</v>
      </c>
      <c r="AB52" s="51">
        <v>8</v>
      </c>
      <c r="AC52" s="67">
        <v>3</v>
      </c>
      <c r="AD52" s="67">
        <v>366.6</v>
      </c>
      <c r="AE52" s="96">
        <f t="shared" si="53"/>
        <v>0.6</v>
      </c>
      <c r="AF52" s="67">
        <f t="shared" si="80"/>
        <v>36.66</v>
      </c>
      <c r="AG52" s="67">
        <v>12</v>
      </c>
      <c r="AH52" s="51">
        <v>31</v>
      </c>
      <c r="AI52" s="51">
        <v>37</v>
      </c>
      <c r="AJ52" s="110">
        <v>32</v>
      </c>
      <c r="AK52" s="110">
        <v>8</v>
      </c>
      <c r="AL52" s="110">
        <v>40</v>
      </c>
      <c r="AM52" s="149">
        <f t="shared" si="71"/>
        <v>1.29032258064516</v>
      </c>
      <c r="AN52" s="67">
        <f t="shared" si="82"/>
        <v>192</v>
      </c>
      <c r="AO52" s="67"/>
      <c r="AP52" s="51">
        <v>19</v>
      </c>
      <c r="AQ52" s="51">
        <v>26</v>
      </c>
      <c r="AR52" s="110">
        <v>16</v>
      </c>
      <c r="AS52" s="111">
        <f t="shared" si="77"/>
        <v>24</v>
      </c>
      <c r="AT52" s="51">
        <v>6</v>
      </c>
      <c r="AU52" s="51">
        <v>10</v>
      </c>
      <c r="AV52" s="110">
        <v>4</v>
      </c>
      <c r="AW52" s="111">
        <f t="shared" si="73"/>
        <v>10</v>
      </c>
      <c r="AX52" s="51">
        <v>3</v>
      </c>
      <c r="AY52" s="51">
        <v>5</v>
      </c>
      <c r="AZ52" s="110">
        <v>8</v>
      </c>
      <c r="BA52" s="111">
        <f t="shared" si="85"/>
        <v>32</v>
      </c>
      <c r="BB52" s="51">
        <v>2</v>
      </c>
      <c r="BC52" s="51">
        <v>4</v>
      </c>
      <c r="BD52" s="110">
        <v>3</v>
      </c>
      <c r="BE52" s="215">
        <v>4.5</v>
      </c>
      <c r="BF52" s="51">
        <v>7</v>
      </c>
      <c r="BG52" s="51">
        <v>10</v>
      </c>
      <c r="BH52" s="51">
        <v>3</v>
      </c>
      <c r="BI52" s="216">
        <v>3</v>
      </c>
      <c r="BJ52" s="67">
        <v>589.2</v>
      </c>
      <c r="BK52" s="68">
        <v>41.2</v>
      </c>
      <c r="BL52" s="67">
        <v>10</v>
      </c>
      <c r="BM52" s="67">
        <v>2.2</v>
      </c>
      <c r="BN52" s="67">
        <v>146.1</v>
      </c>
      <c r="BO52" s="96">
        <f t="shared" si="55"/>
        <v>0.22</v>
      </c>
      <c r="BP52" s="67">
        <v>7.3</v>
      </c>
      <c r="BQ52" s="67">
        <v>23.4</v>
      </c>
      <c r="BR52" s="51">
        <v>897</v>
      </c>
      <c r="BS52" s="52">
        <v>1077</v>
      </c>
      <c r="BT52" s="68">
        <v>642.42</v>
      </c>
      <c r="BU52" s="68">
        <v>32.1</v>
      </c>
      <c r="BV52" s="67">
        <v>1659</v>
      </c>
      <c r="BW52" s="67">
        <v>1936</v>
      </c>
      <c r="BX52" s="67">
        <v>45</v>
      </c>
      <c r="BY52" s="103">
        <v>0.027124773960217</v>
      </c>
      <c r="BZ52" s="67">
        <v>0</v>
      </c>
      <c r="CA52" s="51">
        <v>3127</v>
      </c>
      <c r="CB52" s="52">
        <v>4170</v>
      </c>
      <c r="CC52" s="33">
        <v>3205.88</v>
      </c>
      <c r="CD52" s="34">
        <f t="shared" si="36"/>
        <v>1.02522545570835</v>
      </c>
      <c r="CE52" s="35">
        <v>480.9</v>
      </c>
      <c r="CF52" s="65"/>
      <c r="CG52" s="65"/>
      <c r="CH52" s="66">
        <f t="shared" si="56"/>
        <v>1547.16</v>
      </c>
      <c r="CI52" s="65">
        <f t="shared" si="74"/>
        <v>35.4</v>
      </c>
      <c r="CJ52" s="67"/>
      <c r="CK52" s="68">
        <f t="shared" si="57"/>
        <v>1547.16</v>
      </c>
      <c r="CL52" s="67">
        <f t="shared" si="58"/>
        <v>1547.2</v>
      </c>
    </row>
    <row r="53" spans="1:90">
      <c r="A53" s="44">
        <v>512</v>
      </c>
      <c r="B53" s="30" t="s">
        <v>336</v>
      </c>
      <c r="C53" s="30" t="s">
        <v>321</v>
      </c>
      <c r="D53" s="51">
        <v>9</v>
      </c>
      <c r="E53" s="51">
        <v>14</v>
      </c>
      <c r="F53" s="188">
        <v>2</v>
      </c>
      <c r="G53" s="186">
        <f t="shared" si="52"/>
        <v>0.222222222222222</v>
      </c>
      <c r="H53" s="189">
        <f t="shared" si="83"/>
        <v>120</v>
      </c>
      <c r="I53" s="189">
        <f t="shared" si="84"/>
        <v>70</v>
      </c>
      <c r="J53" s="51">
        <v>15</v>
      </c>
      <c r="K53" s="51">
        <v>19</v>
      </c>
      <c r="L53" s="110">
        <v>4</v>
      </c>
      <c r="M53" s="201">
        <f t="shared" si="26"/>
        <v>0.266666666666667</v>
      </c>
      <c r="N53" s="175">
        <v>20</v>
      </c>
      <c r="O53" s="175">
        <v>33</v>
      </c>
      <c r="P53" s="176">
        <v>846</v>
      </c>
      <c r="Q53" s="209">
        <v>1015</v>
      </c>
      <c r="R53" s="210">
        <v>446.46</v>
      </c>
      <c r="S53" s="178">
        <f t="shared" si="27"/>
        <v>0.527730496453901</v>
      </c>
      <c r="T53" s="145">
        <v>60</v>
      </c>
      <c r="U53" s="124">
        <v>3</v>
      </c>
      <c r="V53" s="126">
        <v>4</v>
      </c>
      <c r="W53" s="126">
        <v>1</v>
      </c>
      <c r="X53" s="129">
        <f t="shared" si="29"/>
        <v>0.333333333333333</v>
      </c>
      <c r="Y53" s="128">
        <v>15</v>
      </c>
      <c r="Z53" s="133">
        <v>10</v>
      </c>
      <c r="AA53" s="51">
        <v>9</v>
      </c>
      <c r="AB53" s="51">
        <v>13</v>
      </c>
      <c r="AC53" s="67">
        <v>6</v>
      </c>
      <c r="AD53" s="67">
        <v>753.25</v>
      </c>
      <c r="AE53" s="96">
        <f t="shared" si="53"/>
        <v>0.666666666666667</v>
      </c>
      <c r="AF53" s="67">
        <f t="shared" si="80"/>
        <v>75.325</v>
      </c>
      <c r="AG53" s="67"/>
      <c r="AH53" s="51">
        <v>52</v>
      </c>
      <c r="AI53" s="51">
        <v>62</v>
      </c>
      <c r="AJ53" s="110">
        <v>42</v>
      </c>
      <c r="AK53" s="110">
        <v>4</v>
      </c>
      <c r="AL53" s="110">
        <v>46</v>
      </c>
      <c r="AM53" s="149">
        <f t="shared" si="71"/>
        <v>0.884615384615385</v>
      </c>
      <c r="AN53" s="67">
        <f t="shared" si="81"/>
        <v>150</v>
      </c>
      <c r="AO53" s="67"/>
      <c r="AP53" s="112">
        <v>32</v>
      </c>
      <c r="AQ53" s="112">
        <v>43</v>
      </c>
      <c r="AR53" s="110">
        <v>11</v>
      </c>
      <c r="AS53" s="111">
        <f t="shared" si="77"/>
        <v>16.5</v>
      </c>
      <c r="AT53" s="112">
        <v>11</v>
      </c>
      <c r="AU53" s="112">
        <v>17</v>
      </c>
      <c r="AV53" s="110">
        <v>7</v>
      </c>
      <c r="AW53" s="111">
        <f t="shared" si="73"/>
        <v>17.5</v>
      </c>
      <c r="AX53" s="112">
        <v>6</v>
      </c>
      <c r="AY53" s="112">
        <v>9</v>
      </c>
      <c r="AZ53" s="110">
        <v>6</v>
      </c>
      <c r="BA53" s="111">
        <v>12</v>
      </c>
      <c r="BB53" s="112">
        <v>4</v>
      </c>
      <c r="BC53" s="112">
        <v>7</v>
      </c>
      <c r="BD53" s="110">
        <v>3</v>
      </c>
      <c r="BE53" s="215">
        <v>4.5</v>
      </c>
      <c r="BF53" s="112">
        <v>11</v>
      </c>
      <c r="BG53" s="112">
        <v>17</v>
      </c>
      <c r="BH53" s="51">
        <v>2</v>
      </c>
      <c r="BI53" s="216">
        <v>2</v>
      </c>
      <c r="BJ53" s="67">
        <v>352.8</v>
      </c>
      <c r="BK53" s="68">
        <v>24.7</v>
      </c>
      <c r="BL53" s="67">
        <v>12</v>
      </c>
      <c r="BM53" s="67">
        <v>12.75</v>
      </c>
      <c r="BN53" s="67">
        <v>1098</v>
      </c>
      <c r="BO53" s="96">
        <f t="shared" si="55"/>
        <v>1.0625</v>
      </c>
      <c r="BP53" s="67">
        <v>109.8</v>
      </c>
      <c r="BQ53" s="67">
        <v>0</v>
      </c>
      <c r="BR53" s="51">
        <v>1498</v>
      </c>
      <c r="BS53" s="52">
        <v>1798</v>
      </c>
      <c r="BT53" s="68">
        <v>811.52</v>
      </c>
      <c r="BU53" s="68">
        <v>40.6</v>
      </c>
      <c r="BV53" s="67">
        <v>2771</v>
      </c>
      <c r="BW53" s="67">
        <v>3233</v>
      </c>
      <c r="BX53" s="67">
        <v>722</v>
      </c>
      <c r="BY53" s="103">
        <v>0.260555756044749</v>
      </c>
      <c r="BZ53" s="67">
        <v>0</v>
      </c>
      <c r="CA53" s="51">
        <v>5221</v>
      </c>
      <c r="CB53" s="52">
        <v>6963</v>
      </c>
      <c r="CC53" s="33">
        <v>5397.33</v>
      </c>
      <c r="CD53" s="34">
        <f t="shared" si="36"/>
        <v>1.0337732235204</v>
      </c>
      <c r="CE53" s="35">
        <v>809.6</v>
      </c>
      <c r="CF53" s="65"/>
      <c r="CG53" s="65"/>
      <c r="CH53" s="66">
        <f t="shared" si="56"/>
        <v>1477.525</v>
      </c>
      <c r="CI53" s="65">
        <f t="shared" si="74"/>
        <v>113</v>
      </c>
      <c r="CJ53" s="67"/>
      <c r="CK53" s="68">
        <f t="shared" si="57"/>
        <v>1477.525</v>
      </c>
      <c r="CL53" s="67">
        <f t="shared" si="58"/>
        <v>1477.5</v>
      </c>
    </row>
    <row r="54" spans="1:90">
      <c r="A54" s="44">
        <v>584</v>
      </c>
      <c r="B54" s="30" t="s">
        <v>337</v>
      </c>
      <c r="C54" s="30" t="s">
        <v>321</v>
      </c>
      <c r="D54" s="51">
        <v>6</v>
      </c>
      <c r="E54" s="51">
        <v>9</v>
      </c>
      <c r="F54" s="188">
        <v>8</v>
      </c>
      <c r="G54" s="186">
        <f t="shared" si="52"/>
        <v>1.33333333333333</v>
      </c>
      <c r="H54" s="189">
        <f t="shared" si="83"/>
        <v>480</v>
      </c>
      <c r="I54" s="189"/>
      <c r="J54" s="51">
        <v>9</v>
      </c>
      <c r="K54" s="51">
        <v>12</v>
      </c>
      <c r="L54" s="110">
        <v>20</v>
      </c>
      <c r="M54" s="201">
        <f t="shared" si="26"/>
        <v>2.22222222222222</v>
      </c>
      <c r="N54" s="175">
        <v>140</v>
      </c>
      <c r="O54" s="175"/>
      <c r="P54" s="176">
        <v>751</v>
      </c>
      <c r="Q54" s="209">
        <v>901</v>
      </c>
      <c r="R54" s="210">
        <v>1683.5</v>
      </c>
      <c r="S54" s="178">
        <f t="shared" si="27"/>
        <v>2.24167776298269</v>
      </c>
      <c r="T54" s="145">
        <v>305</v>
      </c>
      <c r="U54" s="124">
        <v>2</v>
      </c>
      <c r="V54" s="126">
        <v>3</v>
      </c>
      <c r="W54" s="126">
        <v>0</v>
      </c>
      <c r="X54" s="129">
        <f t="shared" si="29"/>
        <v>0</v>
      </c>
      <c r="Y54" s="128">
        <v>0</v>
      </c>
      <c r="Z54" s="133">
        <v>10</v>
      </c>
      <c r="AA54" s="51">
        <v>5</v>
      </c>
      <c r="AB54" s="51">
        <v>8</v>
      </c>
      <c r="AC54" s="67">
        <v>6</v>
      </c>
      <c r="AD54" s="67">
        <v>711.6</v>
      </c>
      <c r="AE54" s="96">
        <f t="shared" si="53"/>
        <v>1.2</v>
      </c>
      <c r="AF54" s="67">
        <f t="shared" si="80"/>
        <v>71.16</v>
      </c>
      <c r="AG54" s="67"/>
      <c r="AH54" s="51">
        <v>33</v>
      </c>
      <c r="AI54" s="51">
        <v>39</v>
      </c>
      <c r="AJ54" s="110">
        <v>50</v>
      </c>
      <c r="AK54" s="110">
        <v>7</v>
      </c>
      <c r="AL54" s="110">
        <v>57</v>
      </c>
      <c r="AM54" s="149">
        <f t="shared" si="71"/>
        <v>1.72727272727273</v>
      </c>
      <c r="AN54" s="67">
        <f>AJ54*4+AK54*8</f>
        <v>256</v>
      </c>
      <c r="AO54" s="67"/>
      <c r="AP54" s="51">
        <v>20</v>
      </c>
      <c r="AQ54" s="51">
        <v>27</v>
      </c>
      <c r="AR54" s="110">
        <v>11</v>
      </c>
      <c r="AS54" s="111">
        <f t="shared" si="77"/>
        <v>16.5</v>
      </c>
      <c r="AT54" s="51">
        <v>7</v>
      </c>
      <c r="AU54" s="51">
        <v>10</v>
      </c>
      <c r="AV54" s="110">
        <v>0</v>
      </c>
      <c r="AW54" s="111">
        <f t="shared" si="73"/>
        <v>0</v>
      </c>
      <c r="AX54" s="51">
        <v>3</v>
      </c>
      <c r="AY54" s="51">
        <v>6</v>
      </c>
      <c r="AZ54" s="110">
        <v>7</v>
      </c>
      <c r="BA54" s="111">
        <f t="shared" si="85"/>
        <v>28</v>
      </c>
      <c r="BB54" s="51">
        <v>3</v>
      </c>
      <c r="BC54" s="51">
        <v>4</v>
      </c>
      <c r="BD54" s="110">
        <v>1</v>
      </c>
      <c r="BE54" s="215">
        <v>1.5</v>
      </c>
      <c r="BF54" s="51">
        <v>7</v>
      </c>
      <c r="BG54" s="51">
        <v>10</v>
      </c>
      <c r="BH54" s="51">
        <v>0</v>
      </c>
      <c r="BI54" s="216">
        <v>0</v>
      </c>
      <c r="BJ54" s="67">
        <v>205.92</v>
      </c>
      <c r="BK54" s="68">
        <v>14.4</v>
      </c>
      <c r="BL54" s="67">
        <v>11</v>
      </c>
      <c r="BM54" s="67">
        <v>3</v>
      </c>
      <c r="BN54" s="67">
        <v>298.3</v>
      </c>
      <c r="BO54" s="96">
        <f t="shared" si="55"/>
        <v>0.272727272727273</v>
      </c>
      <c r="BP54" s="67">
        <v>14.9</v>
      </c>
      <c r="BQ54" s="67">
        <v>24</v>
      </c>
      <c r="BR54" s="51">
        <v>942</v>
      </c>
      <c r="BS54" s="52">
        <v>1130</v>
      </c>
      <c r="BT54" s="68">
        <v>628.16</v>
      </c>
      <c r="BU54" s="68">
        <v>31.4</v>
      </c>
      <c r="BV54" s="67">
        <v>1742</v>
      </c>
      <c r="BW54" s="67">
        <v>2032</v>
      </c>
      <c r="BX54" s="67">
        <v>585</v>
      </c>
      <c r="BY54" s="103">
        <v>0.335820895522388</v>
      </c>
      <c r="BZ54" s="67">
        <v>0</v>
      </c>
      <c r="CA54" s="51">
        <v>3282</v>
      </c>
      <c r="CB54" s="52">
        <v>4376</v>
      </c>
      <c r="CC54" s="33">
        <v>2669.69</v>
      </c>
      <c r="CD54" s="34">
        <f t="shared" si="36"/>
        <v>0.813433881779403</v>
      </c>
      <c r="CE54" s="35">
        <v>400.5</v>
      </c>
      <c r="CF54" s="65"/>
      <c r="CG54" s="65"/>
      <c r="CH54" s="66">
        <f t="shared" si="56"/>
        <v>1759.36</v>
      </c>
      <c r="CI54" s="65">
        <f t="shared" si="74"/>
        <v>34</v>
      </c>
      <c r="CJ54" s="67"/>
      <c r="CK54" s="68">
        <f t="shared" si="57"/>
        <v>1759.36</v>
      </c>
      <c r="CL54" s="67">
        <f t="shared" si="58"/>
        <v>1759.4</v>
      </c>
    </row>
    <row r="55" s="3" customFormat="1" spans="1:90">
      <c r="A55" s="37" t="s">
        <v>303</v>
      </c>
      <c r="B55" s="38"/>
      <c r="C55" s="39" t="s">
        <v>321</v>
      </c>
      <c r="D55" s="115">
        <f t="shared" ref="D55:F55" si="86">SUM(D38:D54)</f>
        <v>146</v>
      </c>
      <c r="E55" s="37">
        <f t="shared" si="86"/>
        <v>219</v>
      </c>
      <c r="F55" s="37">
        <f t="shared" si="86"/>
        <v>66.47</v>
      </c>
      <c r="G55" s="190">
        <f t="shared" si="52"/>
        <v>0.45527397260274</v>
      </c>
      <c r="H55" s="37">
        <f>SUM(H38:H54)</f>
        <v>4096.2</v>
      </c>
      <c r="I55" s="37">
        <f t="shared" ref="I55:O55" si="87">SUM(I38:I54)</f>
        <v>825.3</v>
      </c>
      <c r="J55" s="37">
        <f t="shared" si="87"/>
        <v>230</v>
      </c>
      <c r="K55" s="37">
        <f t="shared" si="87"/>
        <v>300</v>
      </c>
      <c r="L55" s="37">
        <f t="shared" si="87"/>
        <v>278</v>
      </c>
      <c r="M55" s="202">
        <f t="shared" si="26"/>
        <v>1.20869565217391</v>
      </c>
      <c r="N55" s="37">
        <f t="shared" si="87"/>
        <v>1794</v>
      </c>
      <c r="O55" s="37">
        <f t="shared" si="87"/>
        <v>210</v>
      </c>
      <c r="P55" s="37">
        <f t="shared" ref="P55:W55" si="88">SUM(P38:P54)</f>
        <v>19698</v>
      </c>
      <c r="Q55" s="37">
        <f t="shared" si="88"/>
        <v>23635</v>
      </c>
      <c r="R55" s="37">
        <f t="shared" si="88"/>
        <v>24651.81</v>
      </c>
      <c r="S55" s="180">
        <f t="shared" si="27"/>
        <v>1.25148796832166</v>
      </c>
      <c r="T55" s="37">
        <f t="shared" si="88"/>
        <v>4129.5</v>
      </c>
      <c r="U55" s="37">
        <f t="shared" si="88"/>
        <v>44</v>
      </c>
      <c r="V55" s="37">
        <f t="shared" si="88"/>
        <v>72</v>
      </c>
      <c r="W55" s="37">
        <f t="shared" si="88"/>
        <v>34</v>
      </c>
      <c r="X55" s="131">
        <f t="shared" si="29"/>
        <v>0.772727272727273</v>
      </c>
      <c r="Y55" s="37">
        <f>SUM(Y38:Y54)</f>
        <v>650</v>
      </c>
      <c r="Z55" s="55">
        <f>SUM(Z38:Z54)</f>
        <v>80</v>
      </c>
      <c r="AA55" s="37">
        <f t="shared" ref="AA55:AL55" si="89">SUM(AA38:AA54)</f>
        <v>137</v>
      </c>
      <c r="AB55" s="37">
        <f t="shared" si="89"/>
        <v>206</v>
      </c>
      <c r="AC55" s="37">
        <f t="shared" si="89"/>
        <v>77</v>
      </c>
      <c r="AD55" s="37">
        <f t="shared" si="89"/>
        <v>9849.56</v>
      </c>
      <c r="AE55" s="97">
        <f t="shared" si="53"/>
        <v>0.562043795620438</v>
      </c>
      <c r="AF55" s="37">
        <f t="shared" si="89"/>
        <v>984.956</v>
      </c>
      <c r="AG55" s="37">
        <f t="shared" si="89"/>
        <v>354</v>
      </c>
      <c r="AH55" s="37">
        <f t="shared" si="89"/>
        <v>818</v>
      </c>
      <c r="AI55" s="37">
        <f t="shared" si="89"/>
        <v>979</v>
      </c>
      <c r="AJ55" s="37">
        <f t="shared" si="89"/>
        <v>929</v>
      </c>
      <c r="AK55" s="37">
        <f t="shared" si="89"/>
        <v>89</v>
      </c>
      <c r="AL55" s="37">
        <f t="shared" si="89"/>
        <v>1018</v>
      </c>
      <c r="AM55" s="150">
        <f t="shared" si="71"/>
        <v>1.24449877750611</v>
      </c>
      <c r="AN55" s="37">
        <f>SUM(AN38:AN54)</f>
        <v>4251</v>
      </c>
      <c r="AO55" s="37">
        <f>SUM(AO38:AO54)</f>
        <v>140</v>
      </c>
      <c r="AP55" s="37">
        <f t="shared" ref="AP55:BF55" si="90">SUM(AP38:AP54)</f>
        <v>503</v>
      </c>
      <c r="AQ55" s="37">
        <f t="shared" si="90"/>
        <v>675</v>
      </c>
      <c r="AR55" s="37">
        <f t="shared" si="90"/>
        <v>182</v>
      </c>
      <c r="AS55" s="37">
        <f t="shared" si="90"/>
        <v>298</v>
      </c>
      <c r="AT55" s="37">
        <f t="shared" si="90"/>
        <v>168</v>
      </c>
      <c r="AU55" s="37">
        <f t="shared" si="90"/>
        <v>264</v>
      </c>
      <c r="AV55" s="37">
        <f t="shared" si="90"/>
        <v>43</v>
      </c>
      <c r="AW55" s="37">
        <f t="shared" si="90"/>
        <v>107.5</v>
      </c>
      <c r="AX55" s="37">
        <f t="shared" si="90"/>
        <v>87</v>
      </c>
      <c r="AY55" s="37">
        <f t="shared" si="90"/>
        <v>142</v>
      </c>
      <c r="AZ55" s="37">
        <f t="shared" si="90"/>
        <v>120</v>
      </c>
      <c r="BA55" s="37">
        <f t="shared" si="90"/>
        <v>352</v>
      </c>
      <c r="BB55" s="37">
        <f t="shared" si="90"/>
        <v>62</v>
      </c>
      <c r="BC55" s="37">
        <f t="shared" si="90"/>
        <v>112</v>
      </c>
      <c r="BD55" s="37">
        <f t="shared" si="90"/>
        <v>64</v>
      </c>
      <c r="BE55" s="55">
        <f t="shared" si="90"/>
        <v>120</v>
      </c>
      <c r="BF55" s="37">
        <f t="shared" si="90"/>
        <v>175</v>
      </c>
      <c r="BG55" s="37">
        <v>263</v>
      </c>
      <c r="BH55" s="37">
        <f>SUM(BH38:BH54)</f>
        <v>42</v>
      </c>
      <c r="BI55" s="55">
        <f t="shared" ref="BI55:BN55" si="91">SUM(BI38:BI54)</f>
        <v>42</v>
      </c>
      <c r="BJ55" s="55">
        <f t="shared" si="91"/>
        <v>6943.3</v>
      </c>
      <c r="BK55" s="55">
        <f t="shared" si="91"/>
        <v>486</v>
      </c>
      <c r="BL55" s="37">
        <f t="shared" si="91"/>
        <v>226</v>
      </c>
      <c r="BM55" s="37">
        <f t="shared" si="91"/>
        <v>159.06</v>
      </c>
      <c r="BN55" s="37">
        <f t="shared" si="91"/>
        <v>15962.27</v>
      </c>
      <c r="BO55" s="97">
        <f t="shared" si="55"/>
        <v>0.703805309734513</v>
      </c>
      <c r="BP55" s="37">
        <f t="shared" ref="BP55:BU55" si="92">SUM(BP38:BP54)</f>
        <v>1164.2</v>
      </c>
      <c r="BQ55" s="37">
        <f t="shared" si="92"/>
        <v>189.8</v>
      </c>
      <c r="BR55" s="37">
        <f t="shared" si="92"/>
        <v>23640</v>
      </c>
      <c r="BS55" s="37">
        <f t="shared" si="92"/>
        <v>28370</v>
      </c>
      <c r="BT55" s="37">
        <f t="shared" si="92"/>
        <v>20049.31</v>
      </c>
      <c r="BU55" s="37">
        <f t="shared" si="92"/>
        <v>1196.3</v>
      </c>
      <c r="BV55" s="70">
        <v>43719</v>
      </c>
      <c r="BW55" s="70">
        <v>51005</v>
      </c>
      <c r="BX55" s="70">
        <v>20579.15</v>
      </c>
      <c r="BY55" s="104">
        <v>0.4707</v>
      </c>
      <c r="BZ55" s="37">
        <f>SUM(BZ38:BZ54)</f>
        <v>2298.6</v>
      </c>
      <c r="CA55" s="37">
        <f t="shared" ref="CA55:CC55" si="93">SUM(CA38:CA54)</f>
        <v>82376</v>
      </c>
      <c r="CB55" s="55">
        <f t="shared" si="93"/>
        <v>109850</v>
      </c>
      <c r="CC55" s="41">
        <f t="shared" si="93"/>
        <v>77468.13</v>
      </c>
      <c r="CD55" s="42">
        <f t="shared" si="36"/>
        <v>0.940421117801302</v>
      </c>
      <c r="CE55" s="49">
        <v>11804.7</v>
      </c>
      <c r="CF55" s="72">
        <f t="shared" ref="CE55:CG55" si="94">SUM(CF38:CF54)</f>
        <v>7</v>
      </c>
      <c r="CG55" s="37">
        <f t="shared" si="94"/>
        <v>26.25</v>
      </c>
      <c r="CH55" s="71">
        <f t="shared" si="56"/>
        <v>33801.206</v>
      </c>
      <c r="CI55" s="38">
        <f t="shared" ref="CI55:CL55" si="95">SUM(CI38:CI54)</f>
        <v>1799.1</v>
      </c>
      <c r="CJ55" s="38">
        <f t="shared" si="95"/>
        <v>152.975</v>
      </c>
      <c r="CK55" s="38">
        <f t="shared" si="95"/>
        <v>33648.231</v>
      </c>
      <c r="CL55" s="38">
        <f t="shared" si="95"/>
        <v>33648.4</v>
      </c>
    </row>
    <row r="56" spans="1:90">
      <c r="A56" s="20">
        <v>355</v>
      </c>
      <c r="B56" s="21" t="s">
        <v>338</v>
      </c>
      <c r="C56" s="21" t="s">
        <v>339</v>
      </c>
      <c r="D56" s="50">
        <v>20</v>
      </c>
      <c r="E56" s="50">
        <v>23</v>
      </c>
      <c r="F56" s="188">
        <v>12.2</v>
      </c>
      <c r="G56" s="186">
        <f t="shared" si="52"/>
        <v>0.61</v>
      </c>
      <c r="H56" s="189">
        <f t="shared" ref="H56:H70" si="96">F56*60</f>
        <v>732</v>
      </c>
      <c r="I56" s="189">
        <f t="shared" si="84"/>
        <v>78</v>
      </c>
      <c r="J56" s="204">
        <v>25</v>
      </c>
      <c r="K56" s="204">
        <v>34</v>
      </c>
      <c r="L56" s="147">
        <v>31</v>
      </c>
      <c r="M56" s="200">
        <f t="shared" si="26"/>
        <v>1.24</v>
      </c>
      <c r="N56" s="175">
        <v>155</v>
      </c>
      <c r="O56" s="175"/>
      <c r="P56" s="176">
        <v>3860</v>
      </c>
      <c r="Q56" s="209">
        <v>4631</v>
      </c>
      <c r="R56" s="210">
        <v>4813.62</v>
      </c>
      <c r="S56" s="178">
        <f t="shared" si="27"/>
        <v>1.2470518134715</v>
      </c>
      <c r="T56" s="145">
        <v>851.5</v>
      </c>
      <c r="U56" s="132">
        <v>6</v>
      </c>
      <c r="V56" s="134">
        <v>8</v>
      </c>
      <c r="W56" s="126">
        <v>3</v>
      </c>
      <c r="X56" s="129">
        <f t="shared" si="29"/>
        <v>0.5</v>
      </c>
      <c r="Y56" s="128">
        <v>45</v>
      </c>
      <c r="Z56" s="133">
        <v>15</v>
      </c>
      <c r="AA56" s="44">
        <v>16</v>
      </c>
      <c r="AB56" s="56">
        <v>21</v>
      </c>
      <c r="AC56" s="67">
        <v>17</v>
      </c>
      <c r="AD56" s="67">
        <v>2095</v>
      </c>
      <c r="AE56" s="96">
        <f t="shared" si="53"/>
        <v>1.0625</v>
      </c>
      <c r="AF56" s="67">
        <f t="shared" si="80"/>
        <v>209.5</v>
      </c>
      <c r="AG56" s="67"/>
      <c r="AH56" s="43">
        <v>70</v>
      </c>
      <c r="AI56" s="43">
        <v>83</v>
      </c>
      <c r="AJ56" s="110">
        <v>46</v>
      </c>
      <c r="AK56" s="110">
        <v>14</v>
      </c>
      <c r="AL56" s="110">
        <v>60</v>
      </c>
      <c r="AM56" s="149">
        <f t="shared" ref="AM56:AM70" si="97">AL56/AH56</f>
        <v>0.857142857142857</v>
      </c>
      <c r="AN56" s="67">
        <f t="shared" ref="AN56:AN59" si="98">AJ56*3+AK56*6</f>
        <v>222</v>
      </c>
      <c r="AO56" s="67"/>
      <c r="AP56" s="44">
        <v>49</v>
      </c>
      <c r="AQ56" s="43">
        <v>61</v>
      </c>
      <c r="AR56" s="110">
        <v>48</v>
      </c>
      <c r="AS56" s="111">
        <f t="shared" ref="AS56:AS70" si="99">AR56*1.5</f>
        <v>72</v>
      </c>
      <c r="AT56" s="43">
        <v>19</v>
      </c>
      <c r="AU56" s="43">
        <v>24</v>
      </c>
      <c r="AV56" s="110">
        <v>11</v>
      </c>
      <c r="AW56" s="111">
        <f t="shared" ref="AW56:AW64" si="100">AV56*2.5</f>
        <v>27.5</v>
      </c>
      <c r="AX56" s="44">
        <v>12</v>
      </c>
      <c r="AY56" s="43">
        <v>15</v>
      </c>
      <c r="AZ56" s="110">
        <v>10</v>
      </c>
      <c r="BA56" s="111">
        <v>20</v>
      </c>
      <c r="BB56" s="44">
        <v>11</v>
      </c>
      <c r="BC56" s="44">
        <v>14</v>
      </c>
      <c r="BD56" s="110">
        <v>11</v>
      </c>
      <c r="BE56" s="215">
        <v>16.5</v>
      </c>
      <c r="BF56" s="43">
        <v>19</v>
      </c>
      <c r="BG56" s="43">
        <v>27</v>
      </c>
      <c r="BH56" s="51">
        <v>13</v>
      </c>
      <c r="BI56" s="216">
        <v>13</v>
      </c>
      <c r="BJ56" s="67">
        <v>1149.2</v>
      </c>
      <c r="BK56" s="68">
        <v>80.4</v>
      </c>
      <c r="BL56" s="67">
        <v>26</v>
      </c>
      <c r="BM56" s="67">
        <v>14.6</v>
      </c>
      <c r="BN56" s="67">
        <v>1605.1</v>
      </c>
      <c r="BO56" s="96">
        <f t="shared" si="55"/>
        <v>0.561538461538461</v>
      </c>
      <c r="BP56" s="67">
        <v>80.3</v>
      </c>
      <c r="BQ56" s="67">
        <v>34.2</v>
      </c>
      <c r="BR56" s="43">
        <v>3300</v>
      </c>
      <c r="BS56" s="79">
        <v>3590</v>
      </c>
      <c r="BT56" s="68">
        <v>2393.46</v>
      </c>
      <c r="BU56" s="68">
        <v>119.7</v>
      </c>
      <c r="BV56" s="67">
        <v>5000</v>
      </c>
      <c r="BW56" s="67">
        <v>5544</v>
      </c>
      <c r="BX56" s="67">
        <v>2611.04</v>
      </c>
      <c r="BY56" s="103">
        <v>0.522208</v>
      </c>
      <c r="BZ56" s="67">
        <v>391.7</v>
      </c>
      <c r="CA56" s="56">
        <v>9495.5</v>
      </c>
      <c r="CB56" s="45">
        <v>11915</v>
      </c>
      <c r="CC56" s="33">
        <v>7510.08</v>
      </c>
      <c r="CD56" s="34">
        <f t="shared" si="36"/>
        <v>0.790909378126481</v>
      </c>
      <c r="CE56" s="35">
        <v>1126.5</v>
      </c>
      <c r="CF56" s="65">
        <v>1</v>
      </c>
      <c r="CG56" s="65">
        <f>CF56*3.75</f>
        <v>3.75</v>
      </c>
      <c r="CH56" s="66">
        <f t="shared" si="56"/>
        <v>4166.35</v>
      </c>
      <c r="CI56" s="65">
        <f t="shared" si="74"/>
        <v>127.2</v>
      </c>
      <c r="CJ56" s="67">
        <v>300</v>
      </c>
      <c r="CK56" s="68">
        <f t="shared" si="57"/>
        <v>3866.35</v>
      </c>
      <c r="CL56" s="67">
        <f t="shared" si="58"/>
        <v>3866.4</v>
      </c>
    </row>
    <row r="57" spans="1:90">
      <c r="A57" s="28">
        <v>363</v>
      </c>
      <c r="B57" s="29" t="s">
        <v>340</v>
      </c>
      <c r="C57" s="29" t="s">
        <v>339</v>
      </c>
      <c r="D57" s="44">
        <v>10</v>
      </c>
      <c r="E57" s="44">
        <v>16</v>
      </c>
      <c r="F57" s="188">
        <v>3</v>
      </c>
      <c r="G57" s="186">
        <f t="shared" si="52"/>
        <v>0.3</v>
      </c>
      <c r="H57" s="189">
        <f t="shared" si="96"/>
        <v>180</v>
      </c>
      <c r="I57" s="189">
        <f t="shared" si="84"/>
        <v>70</v>
      </c>
      <c r="J57" s="56">
        <v>20</v>
      </c>
      <c r="K57" s="56">
        <v>26</v>
      </c>
      <c r="L57" s="110">
        <v>19</v>
      </c>
      <c r="M57" s="201">
        <f t="shared" si="26"/>
        <v>0.95</v>
      </c>
      <c r="N57" s="175">
        <v>95</v>
      </c>
      <c r="O57" s="175"/>
      <c r="P57" s="176">
        <v>1299</v>
      </c>
      <c r="Q57" s="209">
        <v>1559</v>
      </c>
      <c r="R57" s="210">
        <v>1179.26</v>
      </c>
      <c r="S57" s="178">
        <f t="shared" si="27"/>
        <v>0.907821401077752</v>
      </c>
      <c r="T57" s="145">
        <v>164</v>
      </c>
      <c r="U57" s="132">
        <v>3</v>
      </c>
      <c r="V57" s="134">
        <v>5</v>
      </c>
      <c r="W57" s="126">
        <v>0</v>
      </c>
      <c r="X57" s="129">
        <f t="shared" si="29"/>
        <v>0</v>
      </c>
      <c r="Y57" s="128">
        <v>0</v>
      </c>
      <c r="Z57" s="133">
        <v>15</v>
      </c>
      <c r="AA57" s="44">
        <v>11</v>
      </c>
      <c r="AB57" s="56">
        <v>15</v>
      </c>
      <c r="AC57" s="67">
        <v>9</v>
      </c>
      <c r="AD57" s="67">
        <v>1095</v>
      </c>
      <c r="AE57" s="96">
        <f t="shared" si="53"/>
        <v>0.818181818181818</v>
      </c>
      <c r="AF57" s="67">
        <f t="shared" si="80"/>
        <v>109.5</v>
      </c>
      <c r="AG57" s="67"/>
      <c r="AH57" s="43">
        <v>58</v>
      </c>
      <c r="AI57" s="43">
        <v>69</v>
      </c>
      <c r="AJ57" s="110">
        <v>11</v>
      </c>
      <c r="AK57" s="110">
        <v>4</v>
      </c>
      <c r="AL57" s="110">
        <v>15</v>
      </c>
      <c r="AM57" s="149">
        <f t="shared" si="97"/>
        <v>0.258620689655172</v>
      </c>
      <c r="AN57" s="67">
        <f t="shared" si="98"/>
        <v>57</v>
      </c>
      <c r="AO57" s="67">
        <f>(AH57-AL57)*2.5</f>
        <v>107.5</v>
      </c>
      <c r="AP57" s="43">
        <v>34</v>
      </c>
      <c r="AQ57" s="43">
        <v>48</v>
      </c>
      <c r="AR57" s="110">
        <v>0</v>
      </c>
      <c r="AS57" s="111">
        <f t="shared" si="99"/>
        <v>0</v>
      </c>
      <c r="AT57" s="43">
        <v>12</v>
      </c>
      <c r="AU57" s="43">
        <v>20</v>
      </c>
      <c r="AV57" s="110">
        <v>2</v>
      </c>
      <c r="AW57" s="111">
        <f t="shared" si="100"/>
        <v>5</v>
      </c>
      <c r="AX57" s="44">
        <v>7</v>
      </c>
      <c r="AY57" s="43">
        <v>10</v>
      </c>
      <c r="AZ57" s="110">
        <v>2</v>
      </c>
      <c r="BA57" s="111">
        <v>4</v>
      </c>
      <c r="BB57" s="44">
        <v>3</v>
      </c>
      <c r="BC57" s="44">
        <v>7</v>
      </c>
      <c r="BD57" s="110">
        <v>2</v>
      </c>
      <c r="BE57" s="215">
        <v>3</v>
      </c>
      <c r="BF57" s="43">
        <v>13</v>
      </c>
      <c r="BG57" s="43">
        <v>20</v>
      </c>
      <c r="BH57" s="51">
        <v>2</v>
      </c>
      <c r="BI57" s="216">
        <v>2</v>
      </c>
      <c r="BJ57" s="67">
        <v>676.32</v>
      </c>
      <c r="BK57" s="68">
        <v>47.3</v>
      </c>
      <c r="BL57" s="67">
        <v>15</v>
      </c>
      <c r="BM57" s="67">
        <v>16.25</v>
      </c>
      <c r="BN57" s="67">
        <v>1358.71</v>
      </c>
      <c r="BO57" s="96">
        <f t="shared" si="55"/>
        <v>1.08333333333333</v>
      </c>
      <c r="BP57" s="67">
        <v>135.9</v>
      </c>
      <c r="BQ57" s="67">
        <v>0</v>
      </c>
      <c r="BR57" s="43">
        <v>1680</v>
      </c>
      <c r="BS57" s="79">
        <v>1955</v>
      </c>
      <c r="BT57" s="68">
        <v>2322.85</v>
      </c>
      <c r="BU57" s="68">
        <v>185.8</v>
      </c>
      <c r="BV57" s="67">
        <v>3367</v>
      </c>
      <c r="BW57" s="67">
        <v>3870</v>
      </c>
      <c r="BX57" s="67">
        <v>1117.86</v>
      </c>
      <c r="BY57" s="103">
        <v>0.332004752004752</v>
      </c>
      <c r="BZ57" s="67">
        <v>0</v>
      </c>
      <c r="CA57" s="56">
        <v>7276</v>
      </c>
      <c r="CB57" s="45">
        <v>8254</v>
      </c>
      <c r="CC57" s="33">
        <v>5756.27</v>
      </c>
      <c r="CD57" s="34">
        <f t="shared" si="36"/>
        <v>0.791131115997801</v>
      </c>
      <c r="CE57" s="35">
        <v>863.4</v>
      </c>
      <c r="CF57" s="65"/>
      <c r="CG57" s="65"/>
      <c r="CH57" s="66">
        <f t="shared" ref="CH57:CH71" si="101">CG57+CE57+BZ57+BU57+BP57+BK57+BI57+BE57+BA57+AW57+AS57+AN57+AF57+Y57+T57+N57+H57</f>
        <v>1851.9</v>
      </c>
      <c r="CI57" s="65">
        <f t="shared" si="74"/>
        <v>192.5</v>
      </c>
      <c r="CJ57" s="67"/>
      <c r="CK57" s="68">
        <f t="shared" si="57"/>
        <v>1851.9</v>
      </c>
      <c r="CL57" s="67">
        <f t="shared" si="58"/>
        <v>1851.9</v>
      </c>
    </row>
    <row r="58" spans="1:90">
      <c r="A58" s="28">
        <v>373</v>
      </c>
      <c r="B58" s="29" t="s">
        <v>341</v>
      </c>
      <c r="C58" s="29" t="s">
        <v>339</v>
      </c>
      <c r="D58" s="44">
        <v>10</v>
      </c>
      <c r="E58" s="44">
        <v>14</v>
      </c>
      <c r="F58" s="188">
        <v>2</v>
      </c>
      <c r="G58" s="186">
        <f t="shared" si="52"/>
        <v>0.2</v>
      </c>
      <c r="H58" s="189">
        <f t="shared" si="96"/>
        <v>120</v>
      </c>
      <c r="I58" s="189">
        <f t="shared" si="84"/>
        <v>80</v>
      </c>
      <c r="J58" s="56">
        <v>18</v>
      </c>
      <c r="K58" s="56">
        <v>24</v>
      </c>
      <c r="L58" s="110">
        <v>21</v>
      </c>
      <c r="M58" s="201">
        <f t="shared" si="26"/>
        <v>1.16666666666667</v>
      </c>
      <c r="N58" s="175">
        <v>105</v>
      </c>
      <c r="O58" s="175"/>
      <c r="P58" s="176">
        <v>913</v>
      </c>
      <c r="Q58" s="209">
        <v>1096</v>
      </c>
      <c r="R58" s="210">
        <v>654.7</v>
      </c>
      <c r="S58" s="178">
        <f t="shared" si="27"/>
        <v>0.717086527929901</v>
      </c>
      <c r="T58" s="145">
        <v>85.5</v>
      </c>
      <c r="U58" s="132">
        <v>3</v>
      </c>
      <c r="V58" s="134">
        <v>5</v>
      </c>
      <c r="W58" s="126">
        <v>3</v>
      </c>
      <c r="X58" s="129">
        <f t="shared" si="29"/>
        <v>1</v>
      </c>
      <c r="Y58" s="128">
        <v>45</v>
      </c>
      <c r="Z58" s="133"/>
      <c r="AA58" s="44">
        <v>11</v>
      </c>
      <c r="AB58" s="56">
        <v>15</v>
      </c>
      <c r="AC58" s="67">
        <v>8</v>
      </c>
      <c r="AD58" s="67">
        <v>1030</v>
      </c>
      <c r="AE58" s="96">
        <f t="shared" si="53"/>
        <v>0.727272727272727</v>
      </c>
      <c r="AF58" s="67">
        <f t="shared" si="80"/>
        <v>103</v>
      </c>
      <c r="AG58" s="67"/>
      <c r="AH58" s="43">
        <v>56</v>
      </c>
      <c r="AI58" s="43">
        <v>67</v>
      </c>
      <c r="AJ58" s="110">
        <v>58</v>
      </c>
      <c r="AK58" s="110">
        <v>3</v>
      </c>
      <c r="AL58" s="110">
        <v>61</v>
      </c>
      <c r="AM58" s="149">
        <f t="shared" si="97"/>
        <v>1.08928571428571</v>
      </c>
      <c r="AN58" s="67">
        <f t="shared" ref="AN58:AN62" si="102">AJ58*4+AK58*8</f>
        <v>256</v>
      </c>
      <c r="AO58" s="67"/>
      <c r="AP58" s="43">
        <v>33</v>
      </c>
      <c r="AQ58" s="43">
        <v>46</v>
      </c>
      <c r="AR58" s="110">
        <v>19</v>
      </c>
      <c r="AS58" s="111">
        <f t="shared" si="99"/>
        <v>28.5</v>
      </c>
      <c r="AT58" s="43">
        <v>12</v>
      </c>
      <c r="AU58" s="43">
        <v>20</v>
      </c>
      <c r="AV58" s="110">
        <v>18</v>
      </c>
      <c r="AW58" s="111">
        <f t="shared" si="100"/>
        <v>45</v>
      </c>
      <c r="AX58" s="44">
        <v>5</v>
      </c>
      <c r="AY58" s="43">
        <v>8</v>
      </c>
      <c r="AZ58" s="110">
        <v>11</v>
      </c>
      <c r="BA58" s="111">
        <f>AZ58*4</f>
        <v>44</v>
      </c>
      <c r="BB58" s="44">
        <v>2</v>
      </c>
      <c r="BC58" s="44">
        <v>5</v>
      </c>
      <c r="BD58" s="110">
        <v>3</v>
      </c>
      <c r="BE58" s="215">
        <v>4.5</v>
      </c>
      <c r="BF58" s="43">
        <v>13</v>
      </c>
      <c r="BG58" s="43">
        <v>17</v>
      </c>
      <c r="BH58" s="51">
        <v>4</v>
      </c>
      <c r="BI58" s="216">
        <v>4</v>
      </c>
      <c r="BJ58" s="67">
        <v>402.8</v>
      </c>
      <c r="BK58" s="68">
        <v>28.2</v>
      </c>
      <c r="BL58" s="67">
        <v>17</v>
      </c>
      <c r="BM58" s="67">
        <v>12.5</v>
      </c>
      <c r="BN58" s="67">
        <v>848.6</v>
      </c>
      <c r="BO58" s="96">
        <f t="shared" si="55"/>
        <v>0.735294117647059</v>
      </c>
      <c r="BP58" s="67">
        <v>42.4</v>
      </c>
      <c r="BQ58" s="67">
        <v>0</v>
      </c>
      <c r="BR58" s="43">
        <v>1341</v>
      </c>
      <c r="BS58" s="79">
        <v>1630</v>
      </c>
      <c r="BT58" s="68">
        <v>1559.82</v>
      </c>
      <c r="BU58" s="68">
        <v>78</v>
      </c>
      <c r="BV58" s="67">
        <v>2948</v>
      </c>
      <c r="BW58" s="67">
        <v>3480</v>
      </c>
      <c r="BX58" s="67">
        <v>753</v>
      </c>
      <c r="BY58" s="103">
        <v>0.255427408412483</v>
      </c>
      <c r="BZ58" s="67">
        <v>0</v>
      </c>
      <c r="CA58" s="56">
        <v>5600</v>
      </c>
      <c r="CB58" s="45">
        <v>8130</v>
      </c>
      <c r="CC58" s="33">
        <v>3536.41</v>
      </c>
      <c r="CD58" s="34">
        <f t="shared" si="36"/>
        <v>0.631501785714286</v>
      </c>
      <c r="CE58" s="35">
        <v>530.5</v>
      </c>
      <c r="CF58" s="65"/>
      <c r="CG58" s="65"/>
      <c r="CH58" s="66">
        <f t="shared" si="101"/>
        <v>1519.6</v>
      </c>
      <c r="CI58" s="65">
        <f t="shared" si="74"/>
        <v>80</v>
      </c>
      <c r="CJ58" s="67">
        <v>1.8</v>
      </c>
      <c r="CK58" s="68">
        <f t="shared" si="57"/>
        <v>1517.8</v>
      </c>
      <c r="CL58" s="67">
        <f t="shared" si="58"/>
        <v>1517.8</v>
      </c>
    </row>
    <row r="59" spans="1:90">
      <c r="A59" s="28">
        <v>511</v>
      </c>
      <c r="B59" s="29" t="s">
        <v>342</v>
      </c>
      <c r="C59" s="29" t="s">
        <v>339</v>
      </c>
      <c r="D59" s="44">
        <v>8</v>
      </c>
      <c r="E59" s="44">
        <v>14</v>
      </c>
      <c r="F59" s="188">
        <v>1</v>
      </c>
      <c r="G59" s="186">
        <f t="shared" si="52"/>
        <v>0.125</v>
      </c>
      <c r="H59" s="189">
        <f t="shared" si="96"/>
        <v>60</v>
      </c>
      <c r="I59" s="189">
        <f t="shared" si="84"/>
        <v>70</v>
      </c>
      <c r="J59" s="56">
        <v>16</v>
      </c>
      <c r="K59" s="56">
        <v>22</v>
      </c>
      <c r="L59" s="110">
        <v>24</v>
      </c>
      <c r="M59" s="201">
        <f t="shared" si="26"/>
        <v>1.5</v>
      </c>
      <c r="N59" s="175">
        <v>168</v>
      </c>
      <c r="O59" s="175"/>
      <c r="P59" s="176">
        <v>1137</v>
      </c>
      <c r="Q59" s="209">
        <v>1364</v>
      </c>
      <c r="R59" s="210">
        <v>1163.48</v>
      </c>
      <c r="S59" s="178">
        <f t="shared" si="27"/>
        <v>1.02328935795954</v>
      </c>
      <c r="T59" s="145">
        <v>160.5</v>
      </c>
      <c r="U59" s="132">
        <v>2</v>
      </c>
      <c r="V59" s="134">
        <v>4</v>
      </c>
      <c r="W59" s="126">
        <v>0</v>
      </c>
      <c r="X59" s="129">
        <f t="shared" si="29"/>
        <v>0</v>
      </c>
      <c r="Y59" s="128">
        <v>0</v>
      </c>
      <c r="Z59" s="133">
        <v>10</v>
      </c>
      <c r="AA59" s="44">
        <v>5</v>
      </c>
      <c r="AB59" s="56">
        <v>10</v>
      </c>
      <c r="AC59" s="67">
        <v>9</v>
      </c>
      <c r="AD59" s="67">
        <v>1211.44</v>
      </c>
      <c r="AE59" s="96">
        <f t="shared" si="53"/>
        <v>1.8</v>
      </c>
      <c r="AF59" s="67">
        <f t="shared" si="80"/>
        <v>121.144</v>
      </c>
      <c r="AG59" s="67"/>
      <c r="AH59" s="43">
        <v>51</v>
      </c>
      <c r="AI59" s="43">
        <v>62</v>
      </c>
      <c r="AJ59" s="110">
        <v>21</v>
      </c>
      <c r="AK59" s="110">
        <v>10</v>
      </c>
      <c r="AL59" s="110">
        <v>31</v>
      </c>
      <c r="AM59" s="149">
        <f t="shared" si="97"/>
        <v>0.607843137254902</v>
      </c>
      <c r="AN59" s="67">
        <f t="shared" si="98"/>
        <v>123</v>
      </c>
      <c r="AO59" s="67">
        <f t="shared" ref="AO59:AO64" si="103">(AH59-AL59)*2.5</f>
        <v>50</v>
      </c>
      <c r="AP59" s="43">
        <v>31</v>
      </c>
      <c r="AQ59" s="43">
        <v>41</v>
      </c>
      <c r="AR59" s="110">
        <v>39</v>
      </c>
      <c r="AS59" s="111">
        <f t="shared" si="99"/>
        <v>58.5</v>
      </c>
      <c r="AT59" s="43">
        <v>10</v>
      </c>
      <c r="AU59" s="43">
        <v>18</v>
      </c>
      <c r="AV59" s="110">
        <v>6</v>
      </c>
      <c r="AW59" s="111">
        <f t="shared" si="100"/>
        <v>15</v>
      </c>
      <c r="AX59" s="44">
        <v>5</v>
      </c>
      <c r="AY59" s="43">
        <v>8</v>
      </c>
      <c r="AZ59" s="110">
        <v>3</v>
      </c>
      <c r="BA59" s="111">
        <v>6</v>
      </c>
      <c r="BB59" s="44">
        <v>2</v>
      </c>
      <c r="BC59" s="44">
        <v>5</v>
      </c>
      <c r="BD59" s="110">
        <v>4</v>
      </c>
      <c r="BE59" s="215">
        <v>6</v>
      </c>
      <c r="BF59" s="43">
        <v>11</v>
      </c>
      <c r="BG59" s="43">
        <v>17</v>
      </c>
      <c r="BH59" s="51">
        <v>3</v>
      </c>
      <c r="BI59" s="216">
        <v>3</v>
      </c>
      <c r="BJ59" s="67">
        <v>524</v>
      </c>
      <c r="BK59" s="68">
        <v>36.7</v>
      </c>
      <c r="BL59" s="67">
        <v>12</v>
      </c>
      <c r="BM59" s="67">
        <v>11.45</v>
      </c>
      <c r="BN59" s="67">
        <v>1241.37</v>
      </c>
      <c r="BO59" s="96">
        <f t="shared" si="55"/>
        <v>0.954166666666667</v>
      </c>
      <c r="BP59" s="67">
        <v>99.3</v>
      </c>
      <c r="BQ59" s="67">
        <v>0</v>
      </c>
      <c r="BR59" s="43">
        <v>730</v>
      </c>
      <c r="BS59" s="79">
        <v>990</v>
      </c>
      <c r="BT59" s="68">
        <v>1149.02</v>
      </c>
      <c r="BU59" s="68">
        <v>91.9</v>
      </c>
      <c r="BV59" s="67">
        <v>2310</v>
      </c>
      <c r="BW59" s="67">
        <v>2710</v>
      </c>
      <c r="BX59" s="67">
        <v>2250</v>
      </c>
      <c r="BY59" s="103">
        <v>0.974025974025974</v>
      </c>
      <c r="BZ59" s="67">
        <v>337.5</v>
      </c>
      <c r="CA59" s="56">
        <v>4631</v>
      </c>
      <c r="CB59" s="45">
        <v>6259</v>
      </c>
      <c r="CC59" s="33">
        <v>7586.44</v>
      </c>
      <c r="CD59" s="34">
        <f t="shared" si="36"/>
        <v>1.63818613690348</v>
      </c>
      <c r="CE59" s="35">
        <v>1289.7</v>
      </c>
      <c r="CF59" s="65"/>
      <c r="CG59" s="65"/>
      <c r="CH59" s="66">
        <f t="shared" si="101"/>
        <v>2576.244</v>
      </c>
      <c r="CI59" s="65">
        <f t="shared" si="74"/>
        <v>130</v>
      </c>
      <c r="CJ59" s="67"/>
      <c r="CK59" s="68">
        <f t="shared" si="57"/>
        <v>2576.244</v>
      </c>
      <c r="CL59" s="67">
        <f t="shared" si="58"/>
        <v>2576.2</v>
      </c>
    </row>
    <row r="60" spans="1:90">
      <c r="A60" s="28">
        <v>515</v>
      </c>
      <c r="B60" s="29" t="s">
        <v>343</v>
      </c>
      <c r="C60" s="29" t="s">
        <v>339</v>
      </c>
      <c r="D60" s="44">
        <v>10</v>
      </c>
      <c r="E60" s="44">
        <v>16</v>
      </c>
      <c r="F60" s="188">
        <v>1</v>
      </c>
      <c r="G60" s="186">
        <f t="shared" si="52"/>
        <v>0.1</v>
      </c>
      <c r="H60" s="189">
        <f t="shared" si="96"/>
        <v>60</v>
      </c>
      <c r="I60" s="189">
        <f t="shared" si="84"/>
        <v>90</v>
      </c>
      <c r="J60" s="56">
        <v>18</v>
      </c>
      <c r="K60" s="56">
        <v>25</v>
      </c>
      <c r="L60" s="110">
        <v>6</v>
      </c>
      <c r="M60" s="201">
        <f t="shared" si="26"/>
        <v>0.333333333333333</v>
      </c>
      <c r="N60" s="175">
        <v>30</v>
      </c>
      <c r="O60" s="175">
        <v>36</v>
      </c>
      <c r="P60" s="176">
        <v>865</v>
      </c>
      <c r="Q60" s="209">
        <v>1038</v>
      </c>
      <c r="R60" s="210">
        <v>1259.24</v>
      </c>
      <c r="S60" s="178">
        <f t="shared" si="27"/>
        <v>1.45576878612717</v>
      </c>
      <c r="T60" s="145">
        <v>214</v>
      </c>
      <c r="U60" s="132">
        <v>3</v>
      </c>
      <c r="V60" s="134">
        <v>5</v>
      </c>
      <c r="W60" s="126">
        <v>5</v>
      </c>
      <c r="X60" s="129">
        <f t="shared" si="29"/>
        <v>1.66666666666667</v>
      </c>
      <c r="Y60" s="128">
        <v>125</v>
      </c>
      <c r="Z60" s="133"/>
      <c r="AA60" s="44">
        <v>11</v>
      </c>
      <c r="AB60" s="56">
        <v>15</v>
      </c>
      <c r="AC60" s="67">
        <v>12</v>
      </c>
      <c r="AD60" s="67">
        <v>1530</v>
      </c>
      <c r="AE60" s="96">
        <f t="shared" si="53"/>
        <v>1.09090909090909</v>
      </c>
      <c r="AF60" s="67">
        <f t="shared" si="80"/>
        <v>153</v>
      </c>
      <c r="AG60" s="67"/>
      <c r="AH60" s="43">
        <v>57</v>
      </c>
      <c r="AI60" s="43">
        <v>68</v>
      </c>
      <c r="AJ60" s="110">
        <v>54</v>
      </c>
      <c r="AK60" s="110">
        <v>12</v>
      </c>
      <c r="AL60" s="110">
        <v>66</v>
      </c>
      <c r="AM60" s="149">
        <f t="shared" si="97"/>
        <v>1.15789473684211</v>
      </c>
      <c r="AN60" s="67">
        <f t="shared" si="102"/>
        <v>312</v>
      </c>
      <c r="AO60" s="67"/>
      <c r="AP60" s="43">
        <v>35</v>
      </c>
      <c r="AQ60" s="43">
        <v>47</v>
      </c>
      <c r="AR60" s="110">
        <v>14</v>
      </c>
      <c r="AS60" s="111">
        <f t="shared" si="99"/>
        <v>21</v>
      </c>
      <c r="AT60" s="43">
        <v>12</v>
      </c>
      <c r="AU60" s="43">
        <v>18</v>
      </c>
      <c r="AV60" s="110">
        <v>11</v>
      </c>
      <c r="AW60" s="111">
        <f t="shared" si="100"/>
        <v>27.5</v>
      </c>
      <c r="AX60" s="44">
        <v>6</v>
      </c>
      <c r="AY60" s="43">
        <v>10</v>
      </c>
      <c r="AZ60" s="110">
        <v>5</v>
      </c>
      <c r="BA60" s="111">
        <v>10</v>
      </c>
      <c r="BB60" s="44">
        <v>3</v>
      </c>
      <c r="BC60" s="44">
        <v>7</v>
      </c>
      <c r="BD60" s="110">
        <v>3</v>
      </c>
      <c r="BE60" s="215">
        <v>4.5</v>
      </c>
      <c r="BF60" s="43">
        <v>13</v>
      </c>
      <c r="BG60" s="43">
        <v>20</v>
      </c>
      <c r="BH60" s="51">
        <v>15</v>
      </c>
      <c r="BI60" s="216">
        <v>15</v>
      </c>
      <c r="BJ60" s="67">
        <v>932.8</v>
      </c>
      <c r="BK60" s="68">
        <v>65.3</v>
      </c>
      <c r="BL60" s="67">
        <v>15</v>
      </c>
      <c r="BM60" s="67">
        <v>11</v>
      </c>
      <c r="BN60" s="67">
        <v>1005.19</v>
      </c>
      <c r="BO60" s="96">
        <f t="shared" si="55"/>
        <v>0.733333333333333</v>
      </c>
      <c r="BP60" s="67">
        <v>50.3</v>
      </c>
      <c r="BQ60" s="67">
        <v>0</v>
      </c>
      <c r="BR60" s="43">
        <v>1500</v>
      </c>
      <c r="BS60" s="79">
        <v>1790</v>
      </c>
      <c r="BT60" s="68">
        <v>1796.78</v>
      </c>
      <c r="BU60" s="68">
        <v>143.7</v>
      </c>
      <c r="BV60" s="67">
        <v>3170</v>
      </c>
      <c r="BW60" s="67">
        <v>3560</v>
      </c>
      <c r="BX60" s="67">
        <v>4302</v>
      </c>
      <c r="BY60" s="103">
        <v>1.35709779179811</v>
      </c>
      <c r="BZ60" s="67">
        <v>1075.5</v>
      </c>
      <c r="CA60" s="56">
        <v>6334</v>
      </c>
      <c r="CB60" s="45">
        <v>7870</v>
      </c>
      <c r="CC60" s="33">
        <v>5245.36</v>
      </c>
      <c r="CD60" s="34">
        <f t="shared" si="36"/>
        <v>0.828127565519419</v>
      </c>
      <c r="CE60" s="35">
        <v>786.8</v>
      </c>
      <c r="CF60" s="65"/>
      <c r="CG60" s="65"/>
      <c r="CH60" s="66">
        <f t="shared" si="101"/>
        <v>3093.6</v>
      </c>
      <c r="CI60" s="65">
        <f t="shared" si="74"/>
        <v>126</v>
      </c>
      <c r="CJ60" s="67"/>
      <c r="CK60" s="68">
        <f t="shared" si="57"/>
        <v>3093.6</v>
      </c>
      <c r="CL60" s="67">
        <f t="shared" si="58"/>
        <v>3093.6</v>
      </c>
    </row>
    <row r="61" spans="1:90">
      <c r="A61" s="28">
        <v>545</v>
      </c>
      <c r="B61" s="29" t="s">
        <v>344</v>
      </c>
      <c r="C61" s="29" t="s">
        <v>339</v>
      </c>
      <c r="D61" s="44">
        <v>8</v>
      </c>
      <c r="E61" s="44">
        <v>14</v>
      </c>
      <c r="F61" s="188">
        <v>8</v>
      </c>
      <c r="G61" s="186">
        <f t="shared" si="52"/>
        <v>1</v>
      </c>
      <c r="H61" s="189">
        <f t="shared" si="96"/>
        <v>480</v>
      </c>
      <c r="I61" s="189"/>
      <c r="J61" s="56">
        <v>20</v>
      </c>
      <c r="K61" s="56">
        <v>27</v>
      </c>
      <c r="L61" s="110">
        <v>66</v>
      </c>
      <c r="M61" s="201">
        <f t="shared" si="26"/>
        <v>3.3</v>
      </c>
      <c r="N61" s="175">
        <v>462</v>
      </c>
      <c r="O61" s="175"/>
      <c r="P61" s="176">
        <v>835</v>
      </c>
      <c r="Q61" s="209">
        <v>1002</v>
      </c>
      <c r="R61" s="210">
        <v>1280.23</v>
      </c>
      <c r="S61" s="178">
        <f t="shared" si="27"/>
        <v>1.53320958083832</v>
      </c>
      <c r="T61" s="145">
        <v>234.5</v>
      </c>
      <c r="U61" s="132">
        <v>3</v>
      </c>
      <c r="V61" s="134">
        <v>5</v>
      </c>
      <c r="W61" s="126">
        <v>3</v>
      </c>
      <c r="X61" s="129">
        <f t="shared" si="29"/>
        <v>1</v>
      </c>
      <c r="Y61" s="128">
        <v>45</v>
      </c>
      <c r="Z61" s="133"/>
      <c r="AA61" s="56">
        <v>17</v>
      </c>
      <c r="AB61" s="56">
        <v>20</v>
      </c>
      <c r="AC61" s="67">
        <v>7</v>
      </c>
      <c r="AD61" s="67">
        <v>845</v>
      </c>
      <c r="AE61" s="96">
        <f t="shared" si="53"/>
        <v>0.411764705882353</v>
      </c>
      <c r="AF61" s="67">
        <f t="shared" si="80"/>
        <v>84.5</v>
      </c>
      <c r="AG61" s="67">
        <v>60</v>
      </c>
      <c r="AH61" s="43">
        <v>58</v>
      </c>
      <c r="AI61" s="43">
        <v>69</v>
      </c>
      <c r="AJ61" s="110">
        <v>76</v>
      </c>
      <c r="AK61" s="110">
        <v>11</v>
      </c>
      <c r="AL61" s="110">
        <v>87</v>
      </c>
      <c r="AM61" s="149">
        <f t="shared" si="97"/>
        <v>1.5</v>
      </c>
      <c r="AN61" s="67">
        <f t="shared" si="102"/>
        <v>392</v>
      </c>
      <c r="AO61" s="67"/>
      <c r="AP61" s="43">
        <v>36</v>
      </c>
      <c r="AQ61" s="43">
        <v>48</v>
      </c>
      <c r="AR61" s="110">
        <v>18</v>
      </c>
      <c r="AS61" s="111">
        <f t="shared" si="99"/>
        <v>27</v>
      </c>
      <c r="AT61" s="43">
        <v>10</v>
      </c>
      <c r="AU61" s="43">
        <v>18</v>
      </c>
      <c r="AV61" s="110">
        <v>6</v>
      </c>
      <c r="AW61" s="111">
        <f t="shared" si="100"/>
        <v>15</v>
      </c>
      <c r="AX61" s="44">
        <v>6</v>
      </c>
      <c r="AY61" s="43">
        <v>10</v>
      </c>
      <c r="AZ61" s="110">
        <v>8</v>
      </c>
      <c r="BA61" s="111">
        <v>16</v>
      </c>
      <c r="BB61" s="44">
        <v>5</v>
      </c>
      <c r="BC61" s="44">
        <v>9</v>
      </c>
      <c r="BD61" s="110">
        <v>3</v>
      </c>
      <c r="BE61" s="215">
        <v>4.5</v>
      </c>
      <c r="BF61" s="43">
        <v>11</v>
      </c>
      <c r="BG61" s="43">
        <v>17</v>
      </c>
      <c r="BH61" s="51">
        <v>5</v>
      </c>
      <c r="BI61" s="216">
        <v>5</v>
      </c>
      <c r="BJ61" s="67">
        <v>1333.74</v>
      </c>
      <c r="BK61" s="68">
        <v>93.4</v>
      </c>
      <c r="BL61" s="67">
        <v>12</v>
      </c>
      <c r="BM61" s="67">
        <v>28.25</v>
      </c>
      <c r="BN61" s="67">
        <v>2654.5</v>
      </c>
      <c r="BO61" s="96">
        <f t="shared" si="55"/>
        <v>2.35416666666667</v>
      </c>
      <c r="BP61" s="67">
        <v>318.5</v>
      </c>
      <c r="BQ61" s="67">
        <v>0</v>
      </c>
      <c r="BR61" s="43">
        <v>680</v>
      </c>
      <c r="BS61" s="79">
        <v>968</v>
      </c>
      <c r="BT61" s="68">
        <v>1669.58</v>
      </c>
      <c r="BU61" s="68">
        <v>133.6</v>
      </c>
      <c r="BV61" s="67">
        <v>2280</v>
      </c>
      <c r="BW61" s="67">
        <v>2780</v>
      </c>
      <c r="BX61" s="67">
        <v>3059.18</v>
      </c>
      <c r="BY61" s="103">
        <v>1.34174561403509</v>
      </c>
      <c r="BZ61" s="67">
        <v>764.8</v>
      </c>
      <c r="CA61" s="56">
        <v>4776.5</v>
      </c>
      <c r="CB61" s="45">
        <v>6190</v>
      </c>
      <c r="CC61" s="33">
        <v>4398.98</v>
      </c>
      <c r="CD61" s="34">
        <f t="shared" si="36"/>
        <v>0.920963048257092</v>
      </c>
      <c r="CE61" s="35">
        <v>659.8</v>
      </c>
      <c r="CF61" s="65"/>
      <c r="CG61" s="65"/>
      <c r="CH61" s="66">
        <f t="shared" si="101"/>
        <v>3735.6</v>
      </c>
      <c r="CI61" s="65">
        <f t="shared" si="74"/>
        <v>60</v>
      </c>
      <c r="CJ61" s="67"/>
      <c r="CK61" s="68">
        <f t="shared" si="57"/>
        <v>3735.6</v>
      </c>
      <c r="CL61" s="67">
        <f t="shared" si="58"/>
        <v>3735.6</v>
      </c>
    </row>
    <row r="62" spans="1:90">
      <c r="A62" s="28">
        <v>578</v>
      </c>
      <c r="B62" s="29" t="s">
        <v>345</v>
      </c>
      <c r="C62" s="29" t="s">
        <v>339</v>
      </c>
      <c r="D62" s="44">
        <v>10</v>
      </c>
      <c r="E62" s="44">
        <v>16</v>
      </c>
      <c r="F62" s="188">
        <v>7</v>
      </c>
      <c r="G62" s="186">
        <f t="shared" si="52"/>
        <v>0.7</v>
      </c>
      <c r="H62" s="189">
        <f t="shared" si="96"/>
        <v>420</v>
      </c>
      <c r="I62" s="189"/>
      <c r="J62" s="56">
        <v>20</v>
      </c>
      <c r="K62" s="56">
        <v>26</v>
      </c>
      <c r="L62" s="110">
        <v>24</v>
      </c>
      <c r="M62" s="201">
        <f t="shared" si="26"/>
        <v>1.2</v>
      </c>
      <c r="N62" s="175">
        <v>120</v>
      </c>
      <c r="O62" s="175"/>
      <c r="P62" s="176">
        <v>1029</v>
      </c>
      <c r="Q62" s="209">
        <v>1235</v>
      </c>
      <c r="R62" s="210">
        <v>1245.22</v>
      </c>
      <c r="S62" s="178">
        <f t="shared" si="27"/>
        <v>1.21012633624879</v>
      </c>
      <c r="T62" s="145">
        <v>218.5</v>
      </c>
      <c r="U62" s="132">
        <v>3</v>
      </c>
      <c r="V62" s="134">
        <v>5</v>
      </c>
      <c r="W62" s="126">
        <v>2</v>
      </c>
      <c r="X62" s="129">
        <f t="shared" si="29"/>
        <v>0.666666666666667</v>
      </c>
      <c r="Y62" s="128">
        <v>30</v>
      </c>
      <c r="Z62" s="133"/>
      <c r="AA62" s="44">
        <v>5</v>
      </c>
      <c r="AB62" s="56">
        <v>15</v>
      </c>
      <c r="AC62" s="67">
        <v>8</v>
      </c>
      <c r="AD62" s="67">
        <v>910</v>
      </c>
      <c r="AE62" s="96">
        <f t="shared" si="53"/>
        <v>1.6</v>
      </c>
      <c r="AF62" s="67">
        <f t="shared" si="80"/>
        <v>91</v>
      </c>
      <c r="AG62" s="67"/>
      <c r="AH62" s="43">
        <v>58</v>
      </c>
      <c r="AI62" s="43">
        <v>69</v>
      </c>
      <c r="AJ62" s="110">
        <v>99</v>
      </c>
      <c r="AK62" s="110">
        <v>7</v>
      </c>
      <c r="AL62" s="110">
        <v>106</v>
      </c>
      <c r="AM62" s="149">
        <f t="shared" si="97"/>
        <v>1.82758620689655</v>
      </c>
      <c r="AN62" s="67">
        <f t="shared" si="102"/>
        <v>452</v>
      </c>
      <c r="AO62" s="67"/>
      <c r="AP62" s="43">
        <v>37</v>
      </c>
      <c r="AQ62" s="43">
        <v>48</v>
      </c>
      <c r="AR62" s="110">
        <v>41</v>
      </c>
      <c r="AS62" s="111">
        <f t="shared" si="99"/>
        <v>61.5</v>
      </c>
      <c r="AT62" s="43">
        <v>12</v>
      </c>
      <c r="AU62" s="43">
        <v>19</v>
      </c>
      <c r="AV62" s="110">
        <v>13</v>
      </c>
      <c r="AW62" s="111">
        <f t="shared" si="100"/>
        <v>32.5</v>
      </c>
      <c r="AX62" s="44">
        <v>6</v>
      </c>
      <c r="AY62" s="43">
        <v>10</v>
      </c>
      <c r="AZ62" s="110">
        <v>1</v>
      </c>
      <c r="BA62" s="111">
        <v>2</v>
      </c>
      <c r="BB62" s="44">
        <v>4</v>
      </c>
      <c r="BC62" s="44">
        <v>8</v>
      </c>
      <c r="BD62" s="110">
        <v>5</v>
      </c>
      <c r="BE62" s="215">
        <v>7.5</v>
      </c>
      <c r="BF62" s="43">
        <v>13</v>
      </c>
      <c r="BG62" s="43">
        <v>20</v>
      </c>
      <c r="BH62" s="51">
        <v>10</v>
      </c>
      <c r="BI62" s="216">
        <v>10</v>
      </c>
      <c r="BJ62" s="67">
        <v>86.24</v>
      </c>
      <c r="BK62" s="68">
        <v>6</v>
      </c>
      <c r="BL62" s="67">
        <v>22</v>
      </c>
      <c r="BM62" s="67">
        <v>5</v>
      </c>
      <c r="BN62" s="67">
        <v>511.37</v>
      </c>
      <c r="BO62" s="96">
        <f t="shared" si="55"/>
        <v>0.227272727272727</v>
      </c>
      <c r="BP62" s="67">
        <v>25.6</v>
      </c>
      <c r="BQ62" s="67">
        <v>51</v>
      </c>
      <c r="BR62" s="43">
        <v>1670</v>
      </c>
      <c r="BS62" s="79">
        <v>1960</v>
      </c>
      <c r="BT62" s="68">
        <v>1332.57</v>
      </c>
      <c r="BU62" s="68">
        <v>66.6</v>
      </c>
      <c r="BV62" s="67">
        <v>3370</v>
      </c>
      <c r="BW62" s="67">
        <v>3859</v>
      </c>
      <c r="BX62" s="67">
        <v>3844.2</v>
      </c>
      <c r="BY62" s="103">
        <v>1.14071216617211</v>
      </c>
      <c r="BZ62" s="67">
        <v>576.6</v>
      </c>
      <c r="CA62" s="56">
        <v>5971.5</v>
      </c>
      <c r="CB62" s="45">
        <v>8300</v>
      </c>
      <c r="CC62" s="33">
        <v>8301.22</v>
      </c>
      <c r="CD62" s="34">
        <f t="shared" si="36"/>
        <v>1.39013983086327</v>
      </c>
      <c r="CE62" s="35">
        <v>1411.2</v>
      </c>
      <c r="CF62" s="65"/>
      <c r="CG62" s="65"/>
      <c r="CH62" s="66">
        <f t="shared" si="101"/>
        <v>3531</v>
      </c>
      <c r="CI62" s="65">
        <f t="shared" si="74"/>
        <v>51</v>
      </c>
      <c r="CJ62" s="67"/>
      <c r="CK62" s="68">
        <f t="shared" si="57"/>
        <v>3531</v>
      </c>
      <c r="CL62" s="67">
        <f t="shared" si="58"/>
        <v>3531</v>
      </c>
    </row>
    <row r="63" spans="1:90">
      <c r="A63" s="28">
        <v>598</v>
      </c>
      <c r="B63" s="29" t="s">
        <v>346</v>
      </c>
      <c r="C63" s="29" t="s">
        <v>339</v>
      </c>
      <c r="D63" s="44">
        <v>6</v>
      </c>
      <c r="E63" s="44">
        <v>12</v>
      </c>
      <c r="F63" s="188">
        <v>4</v>
      </c>
      <c r="G63" s="186">
        <f t="shared" si="52"/>
        <v>0.666666666666667</v>
      </c>
      <c r="H63" s="189">
        <f t="shared" si="96"/>
        <v>240</v>
      </c>
      <c r="I63" s="189"/>
      <c r="J63" s="56">
        <v>16</v>
      </c>
      <c r="K63" s="56">
        <v>20</v>
      </c>
      <c r="L63" s="110">
        <v>19</v>
      </c>
      <c r="M63" s="201">
        <f t="shared" si="26"/>
        <v>1.1875</v>
      </c>
      <c r="N63" s="175">
        <v>95</v>
      </c>
      <c r="O63" s="175"/>
      <c r="P63" s="176">
        <v>800</v>
      </c>
      <c r="Q63" s="209">
        <v>959</v>
      </c>
      <c r="R63" s="210">
        <v>1049.36</v>
      </c>
      <c r="S63" s="178">
        <f t="shared" si="27"/>
        <v>1.3117</v>
      </c>
      <c r="T63" s="145">
        <v>183</v>
      </c>
      <c r="U63" s="132">
        <v>2</v>
      </c>
      <c r="V63" s="134">
        <v>4</v>
      </c>
      <c r="W63" s="126">
        <v>0</v>
      </c>
      <c r="X63" s="129">
        <f t="shared" si="29"/>
        <v>0</v>
      </c>
      <c r="Y63" s="128">
        <v>0</v>
      </c>
      <c r="Z63" s="133">
        <v>10</v>
      </c>
      <c r="AA63" s="44">
        <v>5</v>
      </c>
      <c r="AB63" s="56">
        <v>9</v>
      </c>
      <c r="AC63" s="67">
        <v>10</v>
      </c>
      <c r="AD63" s="67">
        <v>1310</v>
      </c>
      <c r="AE63" s="96">
        <f t="shared" si="53"/>
        <v>2</v>
      </c>
      <c r="AF63" s="67">
        <f>AD63*0.13</f>
        <v>170.3</v>
      </c>
      <c r="AG63" s="67"/>
      <c r="AH63" s="43">
        <v>51</v>
      </c>
      <c r="AI63" s="43">
        <v>62</v>
      </c>
      <c r="AJ63" s="110">
        <v>27</v>
      </c>
      <c r="AK63" s="110">
        <v>6</v>
      </c>
      <c r="AL63" s="110">
        <v>33</v>
      </c>
      <c r="AM63" s="149">
        <f t="shared" si="97"/>
        <v>0.647058823529412</v>
      </c>
      <c r="AN63" s="67">
        <f t="shared" ref="AN63:AN65" si="104">AJ63*3+AK63*6</f>
        <v>117</v>
      </c>
      <c r="AO63" s="67">
        <f t="shared" si="103"/>
        <v>45</v>
      </c>
      <c r="AP63" s="43">
        <v>29</v>
      </c>
      <c r="AQ63" s="43">
        <v>41</v>
      </c>
      <c r="AR63" s="110">
        <v>17</v>
      </c>
      <c r="AS63" s="111">
        <f t="shared" si="99"/>
        <v>25.5</v>
      </c>
      <c r="AT63" s="43">
        <v>8</v>
      </c>
      <c r="AU63" s="43">
        <v>15</v>
      </c>
      <c r="AV63" s="110">
        <v>2</v>
      </c>
      <c r="AW63" s="111">
        <f t="shared" si="100"/>
        <v>5</v>
      </c>
      <c r="AX63" s="44">
        <v>6</v>
      </c>
      <c r="AY63" s="43">
        <v>10</v>
      </c>
      <c r="AZ63" s="110">
        <v>11</v>
      </c>
      <c r="BA63" s="111">
        <f>AZ63*4</f>
        <v>44</v>
      </c>
      <c r="BB63" s="44">
        <v>4</v>
      </c>
      <c r="BC63" s="44">
        <v>8</v>
      </c>
      <c r="BD63" s="110">
        <v>4</v>
      </c>
      <c r="BE63" s="215">
        <v>6</v>
      </c>
      <c r="BF63" s="43">
        <v>10</v>
      </c>
      <c r="BG63" s="43">
        <v>15</v>
      </c>
      <c r="BH63" s="51">
        <v>2</v>
      </c>
      <c r="BI63" s="216">
        <v>2</v>
      </c>
      <c r="BJ63" s="67">
        <v>960.4</v>
      </c>
      <c r="BK63" s="68">
        <v>67.2</v>
      </c>
      <c r="BL63" s="67">
        <v>12</v>
      </c>
      <c r="BM63" s="67">
        <v>2</v>
      </c>
      <c r="BN63" s="67">
        <v>169.1</v>
      </c>
      <c r="BO63" s="96">
        <f t="shared" si="55"/>
        <v>0.166666666666667</v>
      </c>
      <c r="BP63" s="67">
        <v>8.5</v>
      </c>
      <c r="BQ63" s="67">
        <v>30</v>
      </c>
      <c r="BR63" s="43">
        <v>570</v>
      </c>
      <c r="BS63" s="79">
        <v>860</v>
      </c>
      <c r="BT63" s="68">
        <v>1382.73</v>
      </c>
      <c r="BU63" s="68">
        <v>110.6</v>
      </c>
      <c r="BV63" s="67">
        <v>2170</v>
      </c>
      <c r="BW63" s="67">
        <v>2661</v>
      </c>
      <c r="BX63" s="67">
        <v>685</v>
      </c>
      <c r="BY63" s="103">
        <v>0.315668202764977</v>
      </c>
      <c r="BZ63" s="67">
        <v>0</v>
      </c>
      <c r="CA63" s="56">
        <v>3441</v>
      </c>
      <c r="CB63" s="45">
        <v>5869</v>
      </c>
      <c r="CC63" s="33">
        <v>3539.26</v>
      </c>
      <c r="CD63" s="34">
        <f t="shared" si="36"/>
        <v>1.02855565242662</v>
      </c>
      <c r="CE63" s="35">
        <v>530.9</v>
      </c>
      <c r="CF63" s="65">
        <v>24</v>
      </c>
      <c r="CG63" s="65">
        <f>CF63*3.75</f>
        <v>90</v>
      </c>
      <c r="CH63" s="66">
        <f t="shared" si="101"/>
        <v>1695</v>
      </c>
      <c r="CI63" s="65">
        <f t="shared" si="74"/>
        <v>85</v>
      </c>
      <c r="CJ63" s="67"/>
      <c r="CK63" s="68">
        <f t="shared" si="57"/>
        <v>1695</v>
      </c>
      <c r="CL63" s="67">
        <f t="shared" si="58"/>
        <v>1695</v>
      </c>
    </row>
    <row r="64" spans="1:90">
      <c r="A64" s="28">
        <v>702</v>
      </c>
      <c r="B64" s="29" t="s">
        <v>347</v>
      </c>
      <c r="C64" s="29" t="s">
        <v>339</v>
      </c>
      <c r="D64" s="44">
        <v>6</v>
      </c>
      <c r="E64" s="44">
        <v>12</v>
      </c>
      <c r="F64" s="188">
        <v>3</v>
      </c>
      <c r="G64" s="186">
        <f t="shared" si="52"/>
        <v>0.5</v>
      </c>
      <c r="H64" s="189">
        <f t="shared" si="96"/>
        <v>180</v>
      </c>
      <c r="I64" s="189">
        <f t="shared" ref="I64:I70" si="105">(D64-F64)*10</f>
        <v>30</v>
      </c>
      <c r="J64" s="56">
        <v>17</v>
      </c>
      <c r="K64" s="56">
        <v>23</v>
      </c>
      <c r="L64" s="110">
        <v>21</v>
      </c>
      <c r="M64" s="201">
        <f t="shared" si="26"/>
        <v>1.23529411764706</v>
      </c>
      <c r="N64" s="175">
        <v>105</v>
      </c>
      <c r="O64" s="175"/>
      <c r="P64" s="176">
        <v>956</v>
      </c>
      <c r="Q64" s="209">
        <v>1147</v>
      </c>
      <c r="R64" s="210">
        <v>1384.04</v>
      </c>
      <c r="S64" s="178">
        <f t="shared" si="27"/>
        <v>1.44774058577406</v>
      </c>
      <c r="T64" s="145">
        <v>239.5</v>
      </c>
      <c r="U64" s="132">
        <v>2</v>
      </c>
      <c r="V64" s="134">
        <v>4</v>
      </c>
      <c r="W64" s="126">
        <v>0</v>
      </c>
      <c r="X64" s="129">
        <f t="shared" si="29"/>
        <v>0</v>
      </c>
      <c r="Y64" s="128">
        <v>0</v>
      </c>
      <c r="Z64" s="133">
        <v>10</v>
      </c>
      <c r="AA64" s="44">
        <v>9</v>
      </c>
      <c r="AB64" s="56">
        <v>13</v>
      </c>
      <c r="AC64" s="67">
        <v>5</v>
      </c>
      <c r="AD64" s="67">
        <v>685</v>
      </c>
      <c r="AE64" s="96">
        <f t="shared" si="53"/>
        <v>0.555555555555556</v>
      </c>
      <c r="AF64" s="67">
        <f t="shared" ref="AF64:AF70" si="106">AD64*0.1</f>
        <v>68.5</v>
      </c>
      <c r="AG64" s="67">
        <v>24</v>
      </c>
      <c r="AH64" s="43">
        <v>53</v>
      </c>
      <c r="AI64" s="43">
        <v>64</v>
      </c>
      <c r="AJ64" s="110">
        <v>24</v>
      </c>
      <c r="AK64" s="110">
        <v>7</v>
      </c>
      <c r="AL64" s="110">
        <v>31</v>
      </c>
      <c r="AM64" s="149">
        <f t="shared" si="97"/>
        <v>0.584905660377358</v>
      </c>
      <c r="AN64" s="67">
        <f t="shared" si="104"/>
        <v>114</v>
      </c>
      <c r="AO64" s="67">
        <f t="shared" si="103"/>
        <v>55</v>
      </c>
      <c r="AP64" s="43">
        <v>31</v>
      </c>
      <c r="AQ64" s="43">
        <v>43</v>
      </c>
      <c r="AR64" s="110">
        <v>12</v>
      </c>
      <c r="AS64" s="111">
        <f t="shared" si="99"/>
        <v>18</v>
      </c>
      <c r="AT64" s="43">
        <v>8</v>
      </c>
      <c r="AU64" s="43">
        <v>15</v>
      </c>
      <c r="AV64" s="110">
        <v>6</v>
      </c>
      <c r="AW64" s="111">
        <f t="shared" si="100"/>
        <v>15</v>
      </c>
      <c r="AX64" s="44">
        <v>6</v>
      </c>
      <c r="AY64" s="43">
        <v>10</v>
      </c>
      <c r="AZ64" s="110">
        <v>6</v>
      </c>
      <c r="BA64" s="111">
        <v>12</v>
      </c>
      <c r="BB64" s="44">
        <v>4</v>
      </c>
      <c r="BC64" s="44">
        <v>8</v>
      </c>
      <c r="BD64" s="110">
        <v>0</v>
      </c>
      <c r="BE64" s="215">
        <v>0</v>
      </c>
      <c r="BF64" s="43">
        <v>9</v>
      </c>
      <c r="BG64" s="43">
        <v>15</v>
      </c>
      <c r="BH64" s="51">
        <v>9</v>
      </c>
      <c r="BI64" s="216">
        <v>9</v>
      </c>
      <c r="BJ64" s="67">
        <v>431.2</v>
      </c>
      <c r="BK64" s="68">
        <v>30.2</v>
      </c>
      <c r="BL64" s="67">
        <v>14</v>
      </c>
      <c r="BM64" s="67">
        <v>21.75</v>
      </c>
      <c r="BN64" s="67">
        <v>2485.07</v>
      </c>
      <c r="BO64" s="96">
        <f t="shared" si="55"/>
        <v>1.55357142857143</v>
      </c>
      <c r="BP64" s="67">
        <v>298.2</v>
      </c>
      <c r="BQ64" s="67">
        <v>0</v>
      </c>
      <c r="BR64" s="43">
        <v>1170</v>
      </c>
      <c r="BS64" s="79">
        <v>1360</v>
      </c>
      <c r="BT64" s="68">
        <v>982.9</v>
      </c>
      <c r="BU64" s="68">
        <v>49.1</v>
      </c>
      <c r="BV64" s="67">
        <v>2670</v>
      </c>
      <c r="BW64" s="67">
        <v>3161</v>
      </c>
      <c r="BX64" s="67">
        <v>2359</v>
      </c>
      <c r="BY64" s="103">
        <v>0.883520599250936</v>
      </c>
      <c r="BZ64" s="67">
        <v>353.9</v>
      </c>
      <c r="CA64" s="56">
        <v>4498.5</v>
      </c>
      <c r="CB64" s="45">
        <v>6820</v>
      </c>
      <c r="CC64" s="33">
        <v>4474.98</v>
      </c>
      <c r="CD64" s="34">
        <f t="shared" si="36"/>
        <v>0.994771590530177</v>
      </c>
      <c r="CE64" s="35">
        <v>671.2</v>
      </c>
      <c r="CF64" s="65"/>
      <c r="CG64" s="65"/>
      <c r="CH64" s="66">
        <f t="shared" si="101"/>
        <v>2163.6</v>
      </c>
      <c r="CI64" s="65">
        <f t="shared" si="74"/>
        <v>119</v>
      </c>
      <c r="CJ64" s="67">
        <v>74.97</v>
      </c>
      <c r="CK64" s="68">
        <f t="shared" si="57"/>
        <v>2088.63</v>
      </c>
      <c r="CL64" s="67">
        <f t="shared" si="58"/>
        <v>2088.6</v>
      </c>
    </row>
    <row r="65" spans="1:90">
      <c r="A65" s="28">
        <v>707</v>
      </c>
      <c r="B65" s="29" t="s">
        <v>348</v>
      </c>
      <c r="C65" s="29" t="s">
        <v>339</v>
      </c>
      <c r="D65" s="44">
        <v>18</v>
      </c>
      <c r="E65" s="44">
        <v>22</v>
      </c>
      <c r="F65" s="188">
        <v>14</v>
      </c>
      <c r="G65" s="186">
        <f t="shared" si="52"/>
        <v>0.777777777777778</v>
      </c>
      <c r="H65" s="189">
        <f t="shared" si="96"/>
        <v>840</v>
      </c>
      <c r="I65" s="189"/>
      <c r="J65" s="56">
        <v>24</v>
      </c>
      <c r="K65" s="56">
        <v>33</v>
      </c>
      <c r="L65" s="110">
        <v>10</v>
      </c>
      <c r="M65" s="201">
        <f t="shared" si="26"/>
        <v>0.416666666666667</v>
      </c>
      <c r="N65" s="175">
        <v>50</v>
      </c>
      <c r="O65" s="175">
        <v>42</v>
      </c>
      <c r="P65" s="176">
        <v>1694</v>
      </c>
      <c r="Q65" s="209">
        <v>2033</v>
      </c>
      <c r="R65" s="210">
        <v>1175.43</v>
      </c>
      <c r="S65" s="178">
        <f t="shared" si="27"/>
        <v>0.69387839433294</v>
      </c>
      <c r="T65" s="145">
        <v>158.5</v>
      </c>
      <c r="U65" s="132">
        <v>5</v>
      </c>
      <c r="V65" s="134">
        <v>8</v>
      </c>
      <c r="W65" s="126">
        <v>1</v>
      </c>
      <c r="X65" s="129">
        <f t="shared" si="29"/>
        <v>0.2</v>
      </c>
      <c r="Y65" s="128">
        <v>15</v>
      </c>
      <c r="Z65" s="133">
        <v>20</v>
      </c>
      <c r="AA65" s="56">
        <v>16</v>
      </c>
      <c r="AB65" s="56">
        <v>22</v>
      </c>
      <c r="AC65" s="67">
        <v>5</v>
      </c>
      <c r="AD65" s="67">
        <v>655</v>
      </c>
      <c r="AE65" s="96">
        <f t="shared" si="53"/>
        <v>0.3125</v>
      </c>
      <c r="AF65" s="67">
        <f t="shared" si="106"/>
        <v>65.5</v>
      </c>
      <c r="AG65" s="67">
        <v>66</v>
      </c>
      <c r="AH65" s="43">
        <v>70</v>
      </c>
      <c r="AI65" s="43">
        <v>83</v>
      </c>
      <c r="AJ65" s="110">
        <v>58</v>
      </c>
      <c r="AK65" s="110">
        <v>2</v>
      </c>
      <c r="AL65" s="110">
        <v>60</v>
      </c>
      <c r="AM65" s="149">
        <f t="shared" si="97"/>
        <v>0.857142857142857</v>
      </c>
      <c r="AN65" s="67">
        <f t="shared" si="104"/>
        <v>186</v>
      </c>
      <c r="AO65" s="67"/>
      <c r="AP65" s="43">
        <v>48</v>
      </c>
      <c r="AQ65" s="43">
        <v>60</v>
      </c>
      <c r="AR65" s="110">
        <v>59</v>
      </c>
      <c r="AS65" s="111">
        <f t="shared" si="99"/>
        <v>88.5</v>
      </c>
      <c r="AT65" s="43">
        <v>18</v>
      </c>
      <c r="AU65" s="43">
        <v>23</v>
      </c>
      <c r="AV65" s="110">
        <v>35</v>
      </c>
      <c r="AW65" s="111">
        <f>AV65*5</f>
        <v>175</v>
      </c>
      <c r="AX65" s="44">
        <v>11</v>
      </c>
      <c r="AY65" s="43">
        <v>14</v>
      </c>
      <c r="AZ65" s="110">
        <v>8</v>
      </c>
      <c r="BA65" s="111">
        <v>16</v>
      </c>
      <c r="BB65" s="44">
        <v>11</v>
      </c>
      <c r="BC65" s="44">
        <v>14</v>
      </c>
      <c r="BD65" s="110">
        <v>3</v>
      </c>
      <c r="BE65" s="215">
        <v>4.5</v>
      </c>
      <c r="BF65" s="43">
        <v>18</v>
      </c>
      <c r="BG65" s="43">
        <v>25</v>
      </c>
      <c r="BH65" s="51">
        <v>3</v>
      </c>
      <c r="BI65" s="216">
        <v>3</v>
      </c>
      <c r="BJ65" s="67"/>
      <c r="BK65" s="68"/>
      <c r="BL65" s="67">
        <v>28</v>
      </c>
      <c r="BM65" s="67">
        <v>12.95</v>
      </c>
      <c r="BN65" s="67">
        <v>987.79</v>
      </c>
      <c r="BO65" s="96">
        <f t="shared" si="55"/>
        <v>0.4625</v>
      </c>
      <c r="BP65" s="67">
        <v>49.4</v>
      </c>
      <c r="BQ65" s="67">
        <v>45.2</v>
      </c>
      <c r="BR65" s="43">
        <v>3200</v>
      </c>
      <c r="BS65" s="79">
        <v>3540</v>
      </c>
      <c r="BT65" s="68">
        <v>1940.11</v>
      </c>
      <c r="BU65" s="68">
        <v>97</v>
      </c>
      <c r="BV65" s="67">
        <v>4650</v>
      </c>
      <c r="BW65" s="67">
        <v>5374</v>
      </c>
      <c r="BX65" s="67">
        <v>1809.53</v>
      </c>
      <c r="BY65" s="103">
        <v>0.38914623655914</v>
      </c>
      <c r="BZ65" s="67">
        <v>0</v>
      </c>
      <c r="CA65" s="56">
        <v>9698.5</v>
      </c>
      <c r="CB65" s="45">
        <v>11617</v>
      </c>
      <c r="CC65" s="33">
        <v>8070.98</v>
      </c>
      <c r="CD65" s="34">
        <f t="shared" si="36"/>
        <v>0.832188482755065</v>
      </c>
      <c r="CE65" s="35">
        <v>1210.6</v>
      </c>
      <c r="CF65" s="65">
        <v>3</v>
      </c>
      <c r="CG65" s="65">
        <f>CF65*3.75</f>
        <v>11.25</v>
      </c>
      <c r="CH65" s="66">
        <f t="shared" si="101"/>
        <v>2970.25</v>
      </c>
      <c r="CI65" s="65">
        <f t="shared" si="74"/>
        <v>173.2</v>
      </c>
      <c r="CJ65" s="67"/>
      <c r="CK65" s="68">
        <f t="shared" si="57"/>
        <v>2970.25</v>
      </c>
      <c r="CL65" s="67">
        <f t="shared" si="58"/>
        <v>2970.3</v>
      </c>
    </row>
    <row r="66" spans="1:90">
      <c r="A66" s="28">
        <v>712</v>
      </c>
      <c r="B66" s="29" t="s">
        <v>349</v>
      </c>
      <c r="C66" s="29" t="s">
        <v>339</v>
      </c>
      <c r="D66" s="44">
        <v>22</v>
      </c>
      <c r="E66" s="44">
        <v>25</v>
      </c>
      <c r="F66" s="188">
        <v>2</v>
      </c>
      <c r="G66" s="186">
        <f t="shared" si="52"/>
        <v>0.0909090909090909</v>
      </c>
      <c r="H66" s="189">
        <f t="shared" si="96"/>
        <v>120</v>
      </c>
      <c r="I66" s="189">
        <f t="shared" si="105"/>
        <v>200</v>
      </c>
      <c r="J66" s="56">
        <v>26</v>
      </c>
      <c r="K66" s="56">
        <v>36</v>
      </c>
      <c r="L66" s="110">
        <v>33</v>
      </c>
      <c r="M66" s="201">
        <f t="shared" si="26"/>
        <v>1.26923076923077</v>
      </c>
      <c r="N66" s="175">
        <v>165</v>
      </c>
      <c r="O66" s="175"/>
      <c r="P66" s="176">
        <v>3219</v>
      </c>
      <c r="Q66" s="209">
        <v>3863</v>
      </c>
      <c r="R66" s="210">
        <v>6912.73</v>
      </c>
      <c r="S66" s="178">
        <f t="shared" si="27"/>
        <v>2.14747747747748</v>
      </c>
      <c r="T66" s="145">
        <v>1217</v>
      </c>
      <c r="U66" s="132">
        <v>7</v>
      </c>
      <c r="V66" s="134">
        <v>9</v>
      </c>
      <c r="W66" s="126">
        <v>0</v>
      </c>
      <c r="X66" s="129">
        <f t="shared" si="29"/>
        <v>0</v>
      </c>
      <c r="Y66" s="128">
        <v>0</v>
      </c>
      <c r="Z66" s="133">
        <v>35</v>
      </c>
      <c r="AA66" s="44">
        <v>17</v>
      </c>
      <c r="AB66" s="56">
        <v>23</v>
      </c>
      <c r="AC66" s="67">
        <v>16</v>
      </c>
      <c r="AD66" s="67">
        <v>1970</v>
      </c>
      <c r="AE66" s="96">
        <f t="shared" si="53"/>
        <v>0.941176470588235</v>
      </c>
      <c r="AF66" s="67">
        <f t="shared" si="106"/>
        <v>197</v>
      </c>
      <c r="AG66" s="67"/>
      <c r="AH66" s="43">
        <v>72</v>
      </c>
      <c r="AI66" s="43">
        <v>84</v>
      </c>
      <c r="AJ66" s="110">
        <v>72</v>
      </c>
      <c r="AK66" s="110">
        <v>5</v>
      </c>
      <c r="AL66" s="110">
        <v>77</v>
      </c>
      <c r="AM66" s="149">
        <f t="shared" si="97"/>
        <v>1.06944444444444</v>
      </c>
      <c r="AN66" s="67">
        <f t="shared" ref="AN66:AN69" si="107">AJ66*4+AK66*8</f>
        <v>328</v>
      </c>
      <c r="AO66" s="67"/>
      <c r="AP66" s="43">
        <v>50</v>
      </c>
      <c r="AQ66" s="43">
        <v>65</v>
      </c>
      <c r="AR66" s="110">
        <v>29</v>
      </c>
      <c r="AS66" s="111">
        <f t="shared" si="99"/>
        <v>43.5</v>
      </c>
      <c r="AT66" s="43">
        <v>20</v>
      </c>
      <c r="AU66" s="43">
        <v>25</v>
      </c>
      <c r="AV66" s="110">
        <v>17</v>
      </c>
      <c r="AW66" s="111">
        <f t="shared" ref="AW66:AW69" si="108">AV66*2.5</f>
        <v>42.5</v>
      </c>
      <c r="AX66" s="44">
        <v>12</v>
      </c>
      <c r="AY66" s="43">
        <v>16</v>
      </c>
      <c r="AZ66" s="110">
        <v>7</v>
      </c>
      <c r="BA66" s="111">
        <v>14</v>
      </c>
      <c r="BB66" s="44">
        <v>12</v>
      </c>
      <c r="BC66" s="44">
        <v>16</v>
      </c>
      <c r="BD66" s="110">
        <v>6</v>
      </c>
      <c r="BE66" s="215">
        <v>9</v>
      </c>
      <c r="BF66" s="43">
        <v>20</v>
      </c>
      <c r="BG66" s="43">
        <v>28</v>
      </c>
      <c r="BH66" s="51">
        <v>7</v>
      </c>
      <c r="BI66" s="216">
        <v>7</v>
      </c>
      <c r="BJ66" s="67">
        <v>725.44</v>
      </c>
      <c r="BK66" s="68">
        <v>50.8</v>
      </c>
      <c r="BL66" s="67">
        <v>30</v>
      </c>
      <c r="BM66" s="67">
        <v>12</v>
      </c>
      <c r="BN66" s="67">
        <v>1166.07</v>
      </c>
      <c r="BO66" s="96">
        <f t="shared" si="55"/>
        <v>0.4</v>
      </c>
      <c r="BP66" s="67">
        <v>58.3</v>
      </c>
      <c r="BQ66" s="67">
        <v>54</v>
      </c>
      <c r="BR66" s="43">
        <v>3600</v>
      </c>
      <c r="BS66" s="79">
        <v>3890</v>
      </c>
      <c r="BT66" s="68">
        <v>2484.14</v>
      </c>
      <c r="BU66" s="68">
        <v>124.2</v>
      </c>
      <c r="BV66" s="67">
        <v>5550</v>
      </c>
      <c r="BW66" s="67">
        <v>6271</v>
      </c>
      <c r="BX66" s="67">
        <v>4705.86</v>
      </c>
      <c r="BY66" s="103">
        <v>0.847902702702703</v>
      </c>
      <c r="BZ66" s="67">
        <v>705.9</v>
      </c>
      <c r="CA66" s="56">
        <v>11500</v>
      </c>
      <c r="CB66" s="45">
        <v>12817</v>
      </c>
      <c r="CC66" s="33">
        <v>10023.7</v>
      </c>
      <c r="CD66" s="34">
        <f t="shared" si="36"/>
        <v>0.871626086956522</v>
      </c>
      <c r="CE66" s="35">
        <v>1503.6</v>
      </c>
      <c r="CF66" s="65"/>
      <c r="CG66" s="65"/>
      <c r="CH66" s="66">
        <f t="shared" si="101"/>
        <v>4585.8</v>
      </c>
      <c r="CI66" s="65">
        <f t="shared" si="74"/>
        <v>289</v>
      </c>
      <c r="CJ66" s="67"/>
      <c r="CK66" s="68">
        <f t="shared" si="57"/>
        <v>4585.8</v>
      </c>
      <c r="CL66" s="67">
        <f t="shared" si="58"/>
        <v>4585.8</v>
      </c>
    </row>
    <row r="67" spans="1:90">
      <c r="A67" s="28">
        <v>718</v>
      </c>
      <c r="B67" s="29" t="s">
        <v>350</v>
      </c>
      <c r="C67" s="29" t="s">
        <v>339</v>
      </c>
      <c r="D67" s="44">
        <v>6</v>
      </c>
      <c r="E67" s="44">
        <v>13</v>
      </c>
      <c r="F67" s="188">
        <v>4</v>
      </c>
      <c r="G67" s="186">
        <f t="shared" si="52"/>
        <v>0.666666666666667</v>
      </c>
      <c r="H67" s="189">
        <f t="shared" si="96"/>
        <v>240</v>
      </c>
      <c r="I67" s="189"/>
      <c r="J67" s="56">
        <v>14</v>
      </c>
      <c r="K67" s="56">
        <v>21</v>
      </c>
      <c r="L67" s="110">
        <v>3</v>
      </c>
      <c r="M67" s="201">
        <f t="shared" si="26"/>
        <v>0.214285714285714</v>
      </c>
      <c r="N67" s="175">
        <v>15</v>
      </c>
      <c r="O67" s="175">
        <v>33</v>
      </c>
      <c r="P67" s="176">
        <v>534</v>
      </c>
      <c r="Q67" s="209">
        <v>641</v>
      </c>
      <c r="R67" s="210">
        <v>332.74</v>
      </c>
      <c r="S67" s="178">
        <f t="shared" si="27"/>
        <v>0.62310861423221</v>
      </c>
      <c r="T67" s="145">
        <v>49.5</v>
      </c>
      <c r="U67" s="132">
        <v>2</v>
      </c>
      <c r="V67" s="134">
        <v>4</v>
      </c>
      <c r="W67" s="126">
        <v>0</v>
      </c>
      <c r="X67" s="129">
        <f t="shared" si="29"/>
        <v>0</v>
      </c>
      <c r="Y67" s="128">
        <v>0</v>
      </c>
      <c r="Z67" s="133">
        <v>10</v>
      </c>
      <c r="AA67" s="56">
        <v>7</v>
      </c>
      <c r="AB67" s="56">
        <v>11</v>
      </c>
      <c r="AC67" s="67">
        <v>2</v>
      </c>
      <c r="AD67" s="67">
        <v>250</v>
      </c>
      <c r="AE67" s="96">
        <f t="shared" si="53"/>
        <v>0.285714285714286</v>
      </c>
      <c r="AF67" s="67">
        <f t="shared" si="106"/>
        <v>25</v>
      </c>
      <c r="AG67" s="67">
        <v>30</v>
      </c>
      <c r="AH67" s="43">
        <v>50</v>
      </c>
      <c r="AI67" s="43">
        <v>61</v>
      </c>
      <c r="AJ67" s="110">
        <v>6</v>
      </c>
      <c r="AK67" s="110">
        <v>2</v>
      </c>
      <c r="AL67" s="110">
        <v>8</v>
      </c>
      <c r="AM67" s="149">
        <f t="shared" si="97"/>
        <v>0.16</v>
      </c>
      <c r="AN67" s="67">
        <f>AJ67*3+AK67*6</f>
        <v>30</v>
      </c>
      <c r="AO67" s="67">
        <f>(AH67-AL67)*2.5</f>
        <v>105</v>
      </c>
      <c r="AP67" s="43">
        <v>27</v>
      </c>
      <c r="AQ67" s="43">
        <v>40</v>
      </c>
      <c r="AR67" s="110">
        <v>13</v>
      </c>
      <c r="AS67" s="111">
        <f t="shared" si="99"/>
        <v>19.5</v>
      </c>
      <c r="AT67" s="43">
        <v>8</v>
      </c>
      <c r="AU67" s="43">
        <v>16</v>
      </c>
      <c r="AV67" s="110">
        <v>2</v>
      </c>
      <c r="AW67" s="111">
        <f t="shared" si="108"/>
        <v>5</v>
      </c>
      <c r="AX67" s="44">
        <v>2</v>
      </c>
      <c r="AY67" s="43">
        <v>6</v>
      </c>
      <c r="AZ67" s="110">
        <v>1</v>
      </c>
      <c r="BA67" s="111">
        <v>2</v>
      </c>
      <c r="BB67" s="44">
        <v>2</v>
      </c>
      <c r="BC67" s="44">
        <v>5</v>
      </c>
      <c r="BD67" s="110">
        <v>0</v>
      </c>
      <c r="BE67" s="215">
        <v>0</v>
      </c>
      <c r="BF67" s="43">
        <v>10</v>
      </c>
      <c r="BG67" s="43">
        <v>16</v>
      </c>
      <c r="BH67" s="51">
        <v>2</v>
      </c>
      <c r="BI67" s="216">
        <v>2</v>
      </c>
      <c r="BJ67" s="67">
        <v>637.12</v>
      </c>
      <c r="BK67" s="68">
        <v>44.6</v>
      </c>
      <c r="BL67" s="67">
        <v>8</v>
      </c>
      <c r="BM67" s="67">
        <v>3.25</v>
      </c>
      <c r="BN67" s="67">
        <v>338</v>
      </c>
      <c r="BO67" s="96">
        <f t="shared" si="55"/>
        <v>0.40625</v>
      </c>
      <c r="BP67" s="67">
        <v>16.9</v>
      </c>
      <c r="BQ67" s="67">
        <v>14.3</v>
      </c>
      <c r="BR67" s="43">
        <v>450</v>
      </c>
      <c r="BS67" s="79">
        <v>640</v>
      </c>
      <c r="BT67" s="68">
        <v>387.47</v>
      </c>
      <c r="BU67" s="68">
        <v>19.4</v>
      </c>
      <c r="BV67" s="67">
        <v>1945</v>
      </c>
      <c r="BW67" s="67">
        <v>2424</v>
      </c>
      <c r="BX67" s="67">
        <v>404.12</v>
      </c>
      <c r="BY67" s="103">
        <v>0.207773778920308</v>
      </c>
      <c r="BZ67" s="67">
        <v>0</v>
      </c>
      <c r="CA67" s="56">
        <v>2940</v>
      </c>
      <c r="CB67" s="45">
        <v>5370</v>
      </c>
      <c r="CC67" s="33">
        <v>1755.74</v>
      </c>
      <c r="CD67" s="34">
        <f t="shared" si="36"/>
        <v>0.597190476190476</v>
      </c>
      <c r="CE67" s="35">
        <v>263.4</v>
      </c>
      <c r="CF67" s="65"/>
      <c r="CG67" s="65"/>
      <c r="CH67" s="66">
        <f t="shared" si="101"/>
        <v>732.3</v>
      </c>
      <c r="CI67" s="65">
        <f t="shared" si="74"/>
        <v>192.3</v>
      </c>
      <c r="CJ67" s="67"/>
      <c r="CK67" s="68">
        <f t="shared" si="57"/>
        <v>732.3</v>
      </c>
      <c r="CL67" s="67">
        <f t="shared" si="58"/>
        <v>732.3</v>
      </c>
    </row>
    <row r="68" spans="1:90">
      <c r="A68" s="28">
        <v>723</v>
      </c>
      <c r="B68" s="29" t="s">
        <v>351</v>
      </c>
      <c r="C68" s="29" t="s">
        <v>339</v>
      </c>
      <c r="D68" s="44">
        <v>7</v>
      </c>
      <c r="E68" s="44">
        <v>13</v>
      </c>
      <c r="F68" s="188">
        <v>1</v>
      </c>
      <c r="G68" s="186">
        <f t="shared" ref="G68:G106" si="109">(F68/D68)</f>
        <v>0.142857142857143</v>
      </c>
      <c r="H68" s="189">
        <f t="shared" si="96"/>
        <v>60</v>
      </c>
      <c r="I68" s="189">
        <f t="shared" si="105"/>
        <v>60</v>
      </c>
      <c r="J68" s="56">
        <v>15</v>
      </c>
      <c r="K68" s="56">
        <v>18</v>
      </c>
      <c r="L68" s="110">
        <v>10</v>
      </c>
      <c r="M68" s="201">
        <f t="shared" ref="M68:M70" si="110">L68/J68</f>
        <v>0.666666666666667</v>
      </c>
      <c r="N68" s="175">
        <v>50</v>
      </c>
      <c r="O68" s="175"/>
      <c r="P68" s="176">
        <v>669</v>
      </c>
      <c r="Q68" s="209">
        <v>803</v>
      </c>
      <c r="R68" s="210">
        <v>417.66</v>
      </c>
      <c r="S68" s="178">
        <f t="shared" si="27"/>
        <v>0.624304932735426</v>
      </c>
      <c r="T68" s="145">
        <v>64</v>
      </c>
      <c r="U68" s="132">
        <v>2</v>
      </c>
      <c r="V68" s="134">
        <v>4</v>
      </c>
      <c r="W68" s="126">
        <v>0</v>
      </c>
      <c r="X68" s="129">
        <f t="shared" si="29"/>
        <v>0</v>
      </c>
      <c r="Y68" s="128">
        <v>0</v>
      </c>
      <c r="Z68" s="133">
        <v>10</v>
      </c>
      <c r="AA68" s="44">
        <v>7</v>
      </c>
      <c r="AB68" s="56">
        <v>11</v>
      </c>
      <c r="AC68" s="67">
        <v>6</v>
      </c>
      <c r="AD68" s="67">
        <v>810</v>
      </c>
      <c r="AE68" s="96">
        <f t="shared" ref="AE68:AE99" si="111">AC68/AA68</f>
        <v>0.857142857142857</v>
      </c>
      <c r="AF68" s="67">
        <f t="shared" si="106"/>
        <v>81</v>
      </c>
      <c r="AG68" s="67"/>
      <c r="AH68" s="43">
        <v>50</v>
      </c>
      <c r="AI68" s="43">
        <v>61</v>
      </c>
      <c r="AJ68" s="110">
        <v>55</v>
      </c>
      <c r="AK68" s="110">
        <v>9</v>
      </c>
      <c r="AL68" s="110">
        <v>64</v>
      </c>
      <c r="AM68" s="149">
        <f t="shared" si="97"/>
        <v>1.28</v>
      </c>
      <c r="AN68" s="67">
        <f t="shared" si="107"/>
        <v>292</v>
      </c>
      <c r="AO68" s="67"/>
      <c r="AP68" s="43">
        <v>27</v>
      </c>
      <c r="AQ68" s="43">
        <v>40</v>
      </c>
      <c r="AR68" s="110">
        <v>13</v>
      </c>
      <c r="AS68" s="111">
        <f t="shared" si="99"/>
        <v>19.5</v>
      </c>
      <c r="AT68" s="43">
        <v>9</v>
      </c>
      <c r="AU68" s="43">
        <v>17</v>
      </c>
      <c r="AV68" s="110">
        <v>10</v>
      </c>
      <c r="AW68" s="111">
        <f t="shared" si="108"/>
        <v>25</v>
      </c>
      <c r="AX68" s="44">
        <v>3</v>
      </c>
      <c r="AY68" s="43">
        <v>8</v>
      </c>
      <c r="AZ68" s="110">
        <v>7</v>
      </c>
      <c r="BA68" s="111">
        <v>14</v>
      </c>
      <c r="BB68" s="44">
        <v>1</v>
      </c>
      <c r="BC68" s="44">
        <v>3</v>
      </c>
      <c r="BD68" s="110">
        <v>3</v>
      </c>
      <c r="BE68" s="215">
        <v>7.5</v>
      </c>
      <c r="BF68" s="43">
        <v>10</v>
      </c>
      <c r="BG68" s="43">
        <v>16</v>
      </c>
      <c r="BH68" s="51">
        <v>0</v>
      </c>
      <c r="BI68" s="216">
        <v>0</v>
      </c>
      <c r="BJ68" s="67"/>
      <c r="BK68" s="68"/>
      <c r="BL68" s="67">
        <v>13</v>
      </c>
      <c r="BM68" s="67">
        <v>6.9</v>
      </c>
      <c r="BN68" s="67">
        <v>576.79</v>
      </c>
      <c r="BO68" s="96">
        <f t="shared" ref="BO68:BO100" si="112">BM68/BL68</f>
        <v>0.530769230769231</v>
      </c>
      <c r="BP68" s="67">
        <v>28.8</v>
      </c>
      <c r="BQ68" s="67">
        <v>18.3</v>
      </c>
      <c r="BR68" s="43">
        <v>744</v>
      </c>
      <c r="BS68" s="79">
        <v>841</v>
      </c>
      <c r="BT68" s="68">
        <v>540.21</v>
      </c>
      <c r="BU68" s="68">
        <v>27</v>
      </c>
      <c r="BV68" s="67">
        <v>2154</v>
      </c>
      <c r="BW68" s="67">
        <v>2546</v>
      </c>
      <c r="BX68" s="67">
        <v>811</v>
      </c>
      <c r="BY68" s="103">
        <v>0.376508820798514</v>
      </c>
      <c r="BZ68" s="67">
        <v>0</v>
      </c>
      <c r="CA68" s="56">
        <v>3298</v>
      </c>
      <c r="CB68" s="45">
        <v>5530</v>
      </c>
      <c r="CC68" s="33">
        <v>2228.98</v>
      </c>
      <c r="CD68" s="34">
        <f t="shared" si="36"/>
        <v>0.675858095815646</v>
      </c>
      <c r="CE68" s="35">
        <v>334.3</v>
      </c>
      <c r="CF68" s="65"/>
      <c r="CG68" s="65"/>
      <c r="CH68" s="66">
        <f t="shared" si="101"/>
        <v>1003.1</v>
      </c>
      <c r="CI68" s="65">
        <f t="shared" si="74"/>
        <v>88.3</v>
      </c>
      <c r="CJ68" s="67"/>
      <c r="CK68" s="68">
        <f t="shared" ref="CK68:CK99" si="113">CH68-CJ68</f>
        <v>1003.1</v>
      </c>
      <c r="CL68" s="67">
        <f t="shared" ref="CL68:CL100" si="114">ROUND(CK68,1)</f>
        <v>1003.1</v>
      </c>
    </row>
    <row r="69" spans="1:90">
      <c r="A69" s="28">
        <v>724</v>
      </c>
      <c r="B69" s="29" t="s">
        <v>352</v>
      </c>
      <c r="C69" s="29" t="s">
        <v>339</v>
      </c>
      <c r="D69" s="44">
        <v>14</v>
      </c>
      <c r="E69" s="44">
        <v>19</v>
      </c>
      <c r="F69" s="188">
        <v>4</v>
      </c>
      <c r="G69" s="186">
        <f t="shared" si="109"/>
        <v>0.285714285714286</v>
      </c>
      <c r="H69" s="189">
        <f t="shared" si="96"/>
        <v>240</v>
      </c>
      <c r="I69" s="189">
        <f t="shared" si="105"/>
        <v>100</v>
      </c>
      <c r="J69" s="56">
        <v>22</v>
      </c>
      <c r="K69" s="56">
        <v>23</v>
      </c>
      <c r="L69" s="110">
        <v>6</v>
      </c>
      <c r="M69" s="201">
        <f t="shared" si="110"/>
        <v>0.272727272727273</v>
      </c>
      <c r="N69" s="175">
        <v>30</v>
      </c>
      <c r="O69" s="175">
        <v>48</v>
      </c>
      <c r="P69" s="176">
        <v>1007</v>
      </c>
      <c r="Q69" s="209">
        <v>1208</v>
      </c>
      <c r="R69" s="210">
        <v>1053.3</v>
      </c>
      <c r="S69" s="178">
        <f t="shared" si="27"/>
        <v>1.04597815292949</v>
      </c>
      <c r="T69" s="145">
        <v>135.5</v>
      </c>
      <c r="U69" s="132">
        <v>4</v>
      </c>
      <c r="V69" s="134">
        <v>6</v>
      </c>
      <c r="W69" s="126">
        <v>1</v>
      </c>
      <c r="X69" s="129">
        <f t="shared" si="29"/>
        <v>0.25</v>
      </c>
      <c r="Y69" s="128">
        <v>15</v>
      </c>
      <c r="Z69" s="133">
        <v>15</v>
      </c>
      <c r="AA69" s="44">
        <v>10</v>
      </c>
      <c r="AB69" s="56">
        <v>16</v>
      </c>
      <c r="AC69" s="67">
        <v>10</v>
      </c>
      <c r="AD69" s="67">
        <v>1280</v>
      </c>
      <c r="AE69" s="96">
        <f t="shared" si="111"/>
        <v>1</v>
      </c>
      <c r="AF69" s="67">
        <f t="shared" si="106"/>
        <v>128</v>
      </c>
      <c r="AG69" s="67"/>
      <c r="AH69" s="43">
        <v>64</v>
      </c>
      <c r="AI69" s="43">
        <v>75</v>
      </c>
      <c r="AJ69" s="110">
        <v>79</v>
      </c>
      <c r="AK69" s="110">
        <v>29</v>
      </c>
      <c r="AL69" s="110">
        <v>108</v>
      </c>
      <c r="AM69" s="149">
        <f t="shared" si="97"/>
        <v>1.6875</v>
      </c>
      <c r="AN69" s="67">
        <f t="shared" si="107"/>
        <v>548</v>
      </c>
      <c r="AO69" s="67"/>
      <c r="AP69" s="43">
        <v>43</v>
      </c>
      <c r="AQ69" s="43">
        <v>54</v>
      </c>
      <c r="AR69" s="110">
        <v>15</v>
      </c>
      <c r="AS69" s="111">
        <f t="shared" si="99"/>
        <v>22.5</v>
      </c>
      <c r="AT69" s="43">
        <v>16</v>
      </c>
      <c r="AU69" s="43">
        <v>21</v>
      </c>
      <c r="AV69" s="110">
        <v>12</v>
      </c>
      <c r="AW69" s="111">
        <f t="shared" si="108"/>
        <v>30</v>
      </c>
      <c r="AX69" s="44">
        <v>4</v>
      </c>
      <c r="AY69" s="43">
        <v>8</v>
      </c>
      <c r="AZ69" s="110">
        <v>14</v>
      </c>
      <c r="BA69" s="111">
        <f t="shared" ref="BA69:BA74" si="115">AZ69*4</f>
        <v>56</v>
      </c>
      <c r="BB69" s="44">
        <v>4</v>
      </c>
      <c r="BC69" s="44">
        <v>8</v>
      </c>
      <c r="BD69" s="110">
        <v>6</v>
      </c>
      <c r="BE69" s="215">
        <v>9</v>
      </c>
      <c r="BF69" s="43">
        <v>12</v>
      </c>
      <c r="BG69" s="43">
        <v>20</v>
      </c>
      <c r="BH69" s="51">
        <v>6</v>
      </c>
      <c r="BI69" s="216">
        <v>6</v>
      </c>
      <c r="BJ69" s="67">
        <v>86.2</v>
      </c>
      <c r="BK69" s="68">
        <v>6</v>
      </c>
      <c r="BL69" s="67">
        <v>21</v>
      </c>
      <c r="BM69" s="67">
        <v>21.95</v>
      </c>
      <c r="BN69" s="67">
        <v>2614.23</v>
      </c>
      <c r="BO69" s="96">
        <f t="shared" si="112"/>
        <v>1.0452380952381</v>
      </c>
      <c r="BP69" s="67">
        <v>261.4</v>
      </c>
      <c r="BQ69" s="67">
        <v>0</v>
      </c>
      <c r="BR69" s="43">
        <v>2045</v>
      </c>
      <c r="BS69" s="79">
        <v>2833</v>
      </c>
      <c r="BT69" s="68">
        <v>1866</v>
      </c>
      <c r="BU69" s="68">
        <v>93.3</v>
      </c>
      <c r="BV69" s="67">
        <v>4145</v>
      </c>
      <c r="BW69" s="67">
        <v>4650</v>
      </c>
      <c r="BX69" s="67">
        <v>1619</v>
      </c>
      <c r="BY69" s="103">
        <v>0.39059107358263</v>
      </c>
      <c r="BZ69" s="67">
        <v>0</v>
      </c>
      <c r="CA69" s="56">
        <v>7604</v>
      </c>
      <c r="CB69" s="45">
        <v>9950</v>
      </c>
      <c r="CC69" s="73">
        <v>4016.29</v>
      </c>
      <c r="CD69" s="34">
        <f t="shared" si="36"/>
        <v>0.52818122041031</v>
      </c>
      <c r="CE69" s="35">
        <v>602.4</v>
      </c>
      <c r="CF69" s="65">
        <v>4</v>
      </c>
      <c r="CG69" s="65">
        <f>CF69*3.75</f>
        <v>15</v>
      </c>
      <c r="CH69" s="66">
        <f t="shared" si="101"/>
        <v>2198.1</v>
      </c>
      <c r="CI69" s="65">
        <f t="shared" ref="CI69:CI102" si="116">I69+O69+Z69+AG69+AO69+BQ69</f>
        <v>163</v>
      </c>
      <c r="CJ69" s="67"/>
      <c r="CK69" s="68">
        <f t="shared" si="113"/>
        <v>2198.1</v>
      </c>
      <c r="CL69" s="67">
        <f t="shared" si="114"/>
        <v>2198.1</v>
      </c>
    </row>
    <row r="70" spans="1:90">
      <c r="A70" s="28">
        <v>740</v>
      </c>
      <c r="B70" s="29" t="s">
        <v>353</v>
      </c>
      <c r="C70" s="29" t="s">
        <v>339</v>
      </c>
      <c r="D70" s="44">
        <v>5</v>
      </c>
      <c r="E70" s="44">
        <v>7</v>
      </c>
      <c r="F70" s="188">
        <v>3</v>
      </c>
      <c r="G70" s="186">
        <f t="shared" si="109"/>
        <v>0.6</v>
      </c>
      <c r="H70" s="189">
        <f t="shared" si="96"/>
        <v>180</v>
      </c>
      <c r="I70" s="189">
        <f t="shared" si="105"/>
        <v>20</v>
      </c>
      <c r="J70" s="56">
        <v>10</v>
      </c>
      <c r="K70" s="56">
        <v>15</v>
      </c>
      <c r="L70" s="110">
        <v>8</v>
      </c>
      <c r="M70" s="201">
        <f t="shared" si="110"/>
        <v>0.8</v>
      </c>
      <c r="N70" s="175">
        <v>40</v>
      </c>
      <c r="O70" s="175"/>
      <c r="P70" s="232">
        <v>433</v>
      </c>
      <c r="Q70" s="237">
        <v>519</v>
      </c>
      <c r="R70" s="210">
        <v>760.95</v>
      </c>
      <c r="S70" s="178">
        <f t="shared" si="27"/>
        <v>1.75739030023095</v>
      </c>
      <c r="T70" s="145">
        <v>131.5</v>
      </c>
      <c r="U70" s="132">
        <v>1</v>
      </c>
      <c r="V70" s="134">
        <v>2</v>
      </c>
      <c r="W70" s="126">
        <v>2</v>
      </c>
      <c r="X70" s="129">
        <f t="shared" si="29"/>
        <v>2</v>
      </c>
      <c r="Y70" s="128">
        <v>50</v>
      </c>
      <c r="Z70" s="133"/>
      <c r="AA70" s="44">
        <v>4</v>
      </c>
      <c r="AB70" s="56">
        <v>9</v>
      </c>
      <c r="AC70" s="67">
        <v>2</v>
      </c>
      <c r="AD70" s="67">
        <v>250</v>
      </c>
      <c r="AE70" s="96">
        <f t="shared" si="111"/>
        <v>0.5</v>
      </c>
      <c r="AF70" s="67">
        <f t="shared" si="106"/>
        <v>25</v>
      </c>
      <c r="AG70" s="67">
        <v>12</v>
      </c>
      <c r="AH70" s="46">
        <v>47</v>
      </c>
      <c r="AI70" s="46">
        <v>58</v>
      </c>
      <c r="AJ70" s="110">
        <v>38</v>
      </c>
      <c r="AK70" s="110">
        <v>8</v>
      </c>
      <c r="AL70" s="110">
        <v>46</v>
      </c>
      <c r="AM70" s="149">
        <f t="shared" si="97"/>
        <v>0.978723404255319</v>
      </c>
      <c r="AN70" s="67">
        <f t="shared" ref="AN70:AN75" si="117">AJ70*3+AK70*6</f>
        <v>162</v>
      </c>
      <c r="AO70" s="67"/>
      <c r="AP70" s="46">
        <v>25</v>
      </c>
      <c r="AQ70" s="46">
        <v>37</v>
      </c>
      <c r="AR70" s="110">
        <v>3</v>
      </c>
      <c r="AS70" s="111">
        <f t="shared" si="99"/>
        <v>4.5</v>
      </c>
      <c r="AT70" s="46">
        <v>7</v>
      </c>
      <c r="AU70" s="46">
        <v>10</v>
      </c>
      <c r="AV70" s="110">
        <v>11</v>
      </c>
      <c r="AW70" s="111">
        <f>AV70*5</f>
        <v>55</v>
      </c>
      <c r="AX70" s="53">
        <v>2</v>
      </c>
      <c r="AY70" s="46">
        <v>7</v>
      </c>
      <c r="AZ70" s="110">
        <v>2</v>
      </c>
      <c r="BA70" s="111">
        <v>4</v>
      </c>
      <c r="BB70" s="53">
        <v>1</v>
      </c>
      <c r="BC70" s="53">
        <v>4</v>
      </c>
      <c r="BD70" s="110">
        <v>1</v>
      </c>
      <c r="BE70" s="215">
        <v>1.5</v>
      </c>
      <c r="BF70" s="43">
        <v>7</v>
      </c>
      <c r="BG70" s="43">
        <v>10</v>
      </c>
      <c r="BH70" s="51">
        <v>7</v>
      </c>
      <c r="BI70" s="216">
        <v>7</v>
      </c>
      <c r="BJ70" s="67">
        <v>448.9</v>
      </c>
      <c r="BK70" s="68">
        <v>31.4</v>
      </c>
      <c r="BL70" s="67">
        <v>8</v>
      </c>
      <c r="BM70" s="67">
        <v>12.65</v>
      </c>
      <c r="BN70" s="67">
        <v>1271.23</v>
      </c>
      <c r="BO70" s="96">
        <f t="shared" si="112"/>
        <v>1.58125</v>
      </c>
      <c r="BP70" s="67">
        <v>152.5</v>
      </c>
      <c r="BQ70" s="67">
        <v>0</v>
      </c>
      <c r="BR70" s="46">
        <v>150</v>
      </c>
      <c r="BS70" s="80">
        <v>378</v>
      </c>
      <c r="BT70" s="68">
        <v>772.76</v>
      </c>
      <c r="BU70" s="68">
        <v>61.8</v>
      </c>
      <c r="BV70" s="67">
        <v>1690</v>
      </c>
      <c r="BW70" s="67">
        <v>2190</v>
      </c>
      <c r="BX70" s="67">
        <v>1726.15</v>
      </c>
      <c r="BY70" s="103">
        <v>1.02139053254438</v>
      </c>
      <c r="BZ70" s="67">
        <v>258.9</v>
      </c>
      <c r="CA70" s="74">
        <v>2643</v>
      </c>
      <c r="CB70" s="75">
        <v>4769</v>
      </c>
      <c r="CC70" s="35">
        <v>5092.74</v>
      </c>
      <c r="CD70" s="34">
        <f t="shared" si="36"/>
        <v>1.92687854710556</v>
      </c>
      <c r="CE70" s="35">
        <v>865.8</v>
      </c>
      <c r="CF70" s="65"/>
      <c r="CG70" s="65"/>
      <c r="CH70" s="66">
        <f t="shared" si="101"/>
        <v>2030.9</v>
      </c>
      <c r="CI70" s="65">
        <f t="shared" si="116"/>
        <v>32</v>
      </c>
      <c r="CJ70" s="67"/>
      <c r="CK70" s="68">
        <f t="shared" si="113"/>
        <v>2030.9</v>
      </c>
      <c r="CL70" s="67">
        <f t="shared" si="114"/>
        <v>2030.9</v>
      </c>
    </row>
    <row r="71" spans="1:90">
      <c r="A71" s="28">
        <v>743</v>
      </c>
      <c r="B71" s="29" t="s">
        <v>354</v>
      </c>
      <c r="C71" s="29" t="s">
        <v>339</v>
      </c>
      <c r="D71" s="44"/>
      <c r="E71" s="44"/>
      <c r="F71" s="188">
        <v>1</v>
      </c>
      <c r="G71" s="186"/>
      <c r="H71" s="189">
        <v>60</v>
      </c>
      <c r="I71" s="189"/>
      <c r="J71" s="56">
        <v>0</v>
      </c>
      <c r="K71" s="56">
        <v>0</v>
      </c>
      <c r="L71" s="110">
        <v>1</v>
      </c>
      <c r="M71" s="201"/>
      <c r="N71" s="175">
        <v>5</v>
      </c>
      <c r="O71" s="175"/>
      <c r="P71" s="232">
        <v>0</v>
      </c>
      <c r="Q71" s="237">
        <v>0</v>
      </c>
      <c r="R71" s="210">
        <v>387.9</v>
      </c>
      <c r="S71" s="178">
        <v>0</v>
      </c>
      <c r="T71" s="145">
        <v>32</v>
      </c>
      <c r="U71" s="132"/>
      <c r="V71" s="134"/>
      <c r="W71" s="126"/>
      <c r="X71" s="129"/>
      <c r="Y71" s="128"/>
      <c r="Z71" s="133"/>
      <c r="AA71" s="44"/>
      <c r="AB71" s="56"/>
      <c r="AC71" s="67"/>
      <c r="AD71" s="67"/>
      <c r="AE71" s="96" t="e">
        <f t="shared" si="111"/>
        <v>#DIV/0!</v>
      </c>
      <c r="AF71" s="67"/>
      <c r="AG71" s="67"/>
      <c r="AH71" s="46">
        <v>0</v>
      </c>
      <c r="AI71" s="46">
        <v>0</v>
      </c>
      <c r="AJ71" s="110"/>
      <c r="AK71" s="110"/>
      <c r="AL71" s="110"/>
      <c r="AM71" s="149"/>
      <c r="AN71" s="67"/>
      <c r="AO71" s="67"/>
      <c r="AP71" s="46">
        <v>0</v>
      </c>
      <c r="AQ71" s="46">
        <v>0</v>
      </c>
      <c r="AR71" s="46">
        <v>9</v>
      </c>
      <c r="AS71" s="243">
        <v>13.5</v>
      </c>
      <c r="AT71" s="46">
        <v>0</v>
      </c>
      <c r="AU71" s="46">
        <v>0</v>
      </c>
      <c r="AV71" s="46">
        <v>3</v>
      </c>
      <c r="AW71" s="111">
        <v>7.5</v>
      </c>
      <c r="AX71" s="46">
        <v>0</v>
      </c>
      <c r="AY71" s="46">
        <v>0</v>
      </c>
      <c r="AZ71" s="46">
        <v>0</v>
      </c>
      <c r="BA71" s="111">
        <f t="shared" si="115"/>
        <v>0</v>
      </c>
      <c r="BB71" s="46">
        <v>0</v>
      </c>
      <c r="BC71" s="46">
        <v>0</v>
      </c>
      <c r="BD71" s="46">
        <v>0</v>
      </c>
      <c r="BE71" s="215">
        <v>0</v>
      </c>
      <c r="BF71" s="43">
        <v>0</v>
      </c>
      <c r="BG71" s="43">
        <v>0</v>
      </c>
      <c r="BH71" s="43">
        <v>0</v>
      </c>
      <c r="BI71" s="217">
        <v>0</v>
      </c>
      <c r="BJ71" s="67"/>
      <c r="BK71" s="68"/>
      <c r="BL71" s="67"/>
      <c r="BM71" s="67"/>
      <c r="BN71" s="67"/>
      <c r="BO71" s="96"/>
      <c r="BP71" s="67">
        <v>0</v>
      </c>
      <c r="BQ71" s="67">
        <v>0</v>
      </c>
      <c r="BR71" s="46"/>
      <c r="BS71" s="80"/>
      <c r="BT71" s="68"/>
      <c r="BU71" s="68"/>
      <c r="BV71" s="67">
        <v>0</v>
      </c>
      <c r="BW71" s="67">
        <v>0</v>
      </c>
      <c r="BX71" s="67">
        <v>42.8</v>
      </c>
      <c r="BY71" s="103"/>
      <c r="BZ71" s="67">
        <v>6.4</v>
      </c>
      <c r="CA71" s="74"/>
      <c r="CB71" s="75"/>
      <c r="CC71" s="35">
        <v>1375.66</v>
      </c>
      <c r="CD71" s="76"/>
      <c r="CE71" s="35">
        <v>206.3</v>
      </c>
      <c r="CF71" s="65"/>
      <c r="CG71" s="65"/>
      <c r="CH71" s="66">
        <f t="shared" si="101"/>
        <v>330.7</v>
      </c>
      <c r="CI71" s="65">
        <f t="shared" si="116"/>
        <v>0</v>
      </c>
      <c r="CJ71" s="67"/>
      <c r="CK71" s="68">
        <f t="shared" si="113"/>
        <v>330.7</v>
      </c>
      <c r="CL71" s="67">
        <f t="shared" si="114"/>
        <v>330.7</v>
      </c>
    </row>
    <row r="72" s="3" customFormat="1" spans="1:90">
      <c r="A72" s="37" t="s">
        <v>303</v>
      </c>
      <c r="B72" s="38"/>
      <c r="C72" s="38" t="s">
        <v>339</v>
      </c>
      <c r="D72" s="48">
        <f t="shared" ref="D72:F72" si="118">SUM(D56:D70)</f>
        <v>160</v>
      </c>
      <c r="E72" s="48">
        <f t="shared" si="118"/>
        <v>236</v>
      </c>
      <c r="F72" s="48">
        <f t="shared" si="118"/>
        <v>69.2</v>
      </c>
      <c r="G72" s="190">
        <f t="shared" si="109"/>
        <v>0.4325</v>
      </c>
      <c r="H72" s="48">
        <f>SUM(H56:H71)</f>
        <v>4212</v>
      </c>
      <c r="I72" s="48">
        <f>SUM(I56:I71)</f>
        <v>798</v>
      </c>
      <c r="J72" s="48">
        <f t="shared" ref="J72:AF72" si="119">SUM(J56:J71)</f>
        <v>281</v>
      </c>
      <c r="K72" s="48">
        <f t="shared" si="119"/>
        <v>373</v>
      </c>
      <c r="L72" s="48">
        <f t="shared" si="119"/>
        <v>302</v>
      </c>
      <c r="M72" s="48">
        <f t="shared" si="119"/>
        <v>15.7523712072242</v>
      </c>
      <c r="N72" s="48">
        <f t="shared" si="119"/>
        <v>1690</v>
      </c>
      <c r="O72" s="48">
        <f t="shared" si="119"/>
        <v>159</v>
      </c>
      <c r="P72" s="48">
        <f t="shared" si="119"/>
        <v>19250</v>
      </c>
      <c r="Q72" s="48">
        <f t="shared" si="119"/>
        <v>23098</v>
      </c>
      <c r="R72" s="48">
        <f t="shared" si="119"/>
        <v>25069.86</v>
      </c>
      <c r="S72" s="48">
        <f t="shared" si="119"/>
        <v>17.7459322613655</v>
      </c>
      <c r="T72" s="48">
        <f t="shared" si="119"/>
        <v>4139</v>
      </c>
      <c r="U72" s="48">
        <f t="shared" si="119"/>
        <v>48</v>
      </c>
      <c r="V72" s="48">
        <f t="shared" si="119"/>
        <v>78</v>
      </c>
      <c r="W72" s="48">
        <f t="shared" si="119"/>
        <v>20</v>
      </c>
      <c r="X72" s="48">
        <f t="shared" si="119"/>
        <v>7.28333333333334</v>
      </c>
      <c r="Y72" s="48">
        <f t="shared" si="119"/>
        <v>370</v>
      </c>
      <c r="Z72" s="48">
        <f t="shared" si="119"/>
        <v>150</v>
      </c>
      <c r="AA72" s="48">
        <f t="shared" si="119"/>
        <v>151</v>
      </c>
      <c r="AB72" s="48">
        <f t="shared" si="119"/>
        <v>225</v>
      </c>
      <c r="AC72" s="48">
        <f t="shared" si="119"/>
        <v>126</v>
      </c>
      <c r="AD72" s="48">
        <f t="shared" si="119"/>
        <v>15926.44</v>
      </c>
      <c r="AE72" s="48" t="e">
        <f t="shared" si="119"/>
        <v>#DIV/0!</v>
      </c>
      <c r="AF72" s="48">
        <f t="shared" si="119"/>
        <v>1631.944</v>
      </c>
      <c r="AG72" s="48">
        <f t="shared" ref="AG72:BL72" si="120">SUM(AG56:AG71)</f>
        <v>192</v>
      </c>
      <c r="AH72" s="48">
        <f t="shared" si="120"/>
        <v>865</v>
      </c>
      <c r="AI72" s="48">
        <f t="shared" si="120"/>
        <v>1035</v>
      </c>
      <c r="AJ72" s="48">
        <f t="shared" si="120"/>
        <v>724</v>
      </c>
      <c r="AK72" s="48">
        <f t="shared" si="120"/>
        <v>129</v>
      </c>
      <c r="AL72" s="48">
        <f t="shared" si="120"/>
        <v>853</v>
      </c>
      <c r="AM72" s="48">
        <f t="shared" si="120"/>
        <v>14.5631485318267</v>
      </c>
      <c r="AN72" s="48">
        <f t="shared" si="120"/>
        <v>3591</v>
      </c>
      <c r="AO72" s="48">
        <f t="shared" si="120"/>
        <v>362.5</v>
      </c>
      <c r="AP72" s="48">
        <f t="shared" si="120"/>
        <v>535</v>
      </c>
      <c r="AQ72" s="48">
        <f t="shared" si="120"/>
        <v>719</v>
      </c>
      <c r="AR72" s="48">
        <f t="shared" si="120"/>
        <v>349</v>
      </c>
      <c r="AS72" s="48">
        <f t="shared" si="120"/>
        <v>523.5</v>
      </c>
      <c r="AT72" s="48">
        <f t="shared" si="120"/>
        <v>181</v>
      </c>
      <c r="AU72" s="48">
        <f t="shared" si="120"/>
        <v>279</v>
      </c>
      <c r="AV72" s="48">
        <f t="shared" si="120"/>
        <v>165</v>
      </c>
      <c r="AW72" s="48">
        <f t="shared" si="120"/>
        <v>527.5</v>
      </c>
      <c r="AX72" s="48">
        <f t="shared" si="120"/>
        <v>93</v>
      </c>
      <c r="AY72" s="48">
        <f t="shared" si="120"/>
        <v>150</v>
      </c>
      <c r="AZ72" s="48">
        <f t="shared" si="120"/>
        <v>96</v>
      </c>
      <c r="BA72" s="48">
        <f t="shared" si="120"/>
        <v>264</v>
      </c>
      <c r="BB72" s="48">
        <f t="shared" si="120"/>
        <v>69</v>
      </c>
      <c r="BC72" s="48">
        <f t="shared" si="120"/>
        <v>121</v>
      </c>
      <c r="BD72" s="48">
        <f t="shared" si="120"/>
        <v>54</v>
      </c>
      <c r="BE72" s="48">
        <f t="shared" si="120"/>
        <v>84</v>
      </c>
      <c r="BF72" s="48">
        <f t="shared" si="120"/>
        <v>189</v>
      </c>
      <c r="BG72" s="48">
        <f t="shared" si="120"/>
        <v>283</v>
      </c>
      <c r="BH72" s="48">
        <f t="shared" si="120"/>
        <v>88</v>
      </c>
      <c r="BI72" s="48">
        <f t="shared" si="120"/>
        <v>88</v>
      </c>
      <c r="BJ72" s="48">
        <f t="shared" si="120"/>
        <v>8394.36</v>
      </c>
      <c r="BK72" s="48">
        <f t="shared" si="120"/>
        <v>587.5</v>
      </c>
      <c r="BL72" s="48">
        <f t="shared" si="120"/>
        <v>253</v>
      </c>
      <c r="BM72" s="48">
        <f t="shared" ref="BM72:CL72" si="121">SUM(BM56:BM71)</f>
        <v>192.5</v>
      </c>
      <c r="BN72" s="48">
        <f t="shared" si="121"/>
        <v>18833.12</v>
      </c>
      <c r="BO72" s="48">
        <f t="shared" si="121"/>
        <v>12.7953507277037</v>
      </c>
      <c r="BP72" s="48">
        <f t="shared" si="121"/>
        <v>1626.3</v>
      </c>
      <c r="BQ72" s="48">
        <f t="shared" si="121"/>
        <v>247</v>
      </c>
      <c r="BR72" s="48">
        <f t="shared" si="121"/>
        <v>22830</v>
      </c>
      <c r="BS72" s="48">
        <f t="shared" si="121"/>
        <v>27225</v>
      </c>
      <c r="BT72" s="48">
        <f t="shared" si="121"/>
        <v>22580.4</v>
      </c>
      <c r="BU72" s="48">
        <f t="shared" si="121"/>
        <v>1401.7</v>
      </c>
      <c r="BV72" s="48">
        <f t="shared" si="121"/>
        <v>47419</v>
      </c>
      <c r="BW72" s="48">
        <f t="shared" si="121"/>
        <v>55080</v>
      </c>
      <c r="BX72" s="48">
        <f t="shared" si="121"/>
        <v>32099.74</v>
      </c>
      <c r="BY72" s="48">
        <f t="shared" si="121"/>
        <v>10.3557236535721</v>
      </c>
      <c r="BZ72" s="48">
        <f t="shared" si="121"/>
        <v>4471.2</v>
      </c>
      <c r="CA72" s="48">
        <f t="shared" si="121"/>
        <v>89707.5</v>
      </c>
      <c r="CB72" s="48">
        <f t="shared" si="121"/>
        <v>119660</v>
      </c>
      <c r="CC72" s="48">
        <f t="shared" si="121"/>
        <v>82913.09</v>
      </c>
      <c r="CD72" s="48">
        <f t="shared" si="121"/>
        <v>14.4462090135722</v>
      </c>
      <c r="CE72" s="48">
        <f t="shared" si="121"/>
        <v>12856.4</v>
      </c>
      <c r="CF72" s="48">
        <f t="shared" si="121"/>
        <v>32</v>
      </c>
      <c r="CG72" s="48">
        <f t="shared" si="121"/>
        <v>120</v>
      </c>
      <c r="CH72" s="48">
        <f t="shared" si="121"/>
        <v>38184.044</v>
      </c>
      <c r="CI72" s="48">
        <f t="shared" si="121"/>
        <v>1908.5</v>
      </c>
      <c r="CJ72" s="48">
        <f t="shared" si="121"/>
        <v>376.77</v>
      </c>
      <c r="CK72" s="48">
        <f t="shared" si="121"/>
        <v>37807.274</v>
      </c>
      <c r="CL72" s="48">
        <f t="shared" si="121"/>
        <v>37807.3</v>
      </c>
    </row>
    <row r="73" spans="1:90">
      <c r="A73" s="50">
        <v>341</v>
      </c>
      <c r="B73" s="21" t="s">
        <v>355</v>
      </c>
      <c r="C73" s="21" t="s">
        <v>356</v>
      </c>
      <c r="D73" s="77">
        <v>28</v>
      </c>
      <c r="E73" s="77">
        <v>41</v>
      </c>
      <c r="F73" s="188">
        <v>33.136</v>
      </c>
      <c r="G73" s="186">
        <f t="shared" si="109"/>
        <v>1.18342857142857</v>
      </c>
      <c r="H73" s="189">
        <f t="shared" ref="H73:H87" si="122">F73*60</f>
        <v>1988.16</v>
      </c>
      <c r="I73" s="189"/>
      <c r="J73" s="77">
        <v>73</v>
      </c>
      <c r="K73" s="77">
        <v>94</v>
      </c>
      <c r="L73" s="147">
        <v>134</v>
      </c>
      <c r="M73" s="200">
        <f t="shared" ref="M72:M106" si="123">L73/J73</f>
        <v>1.83561643835616</v>
      </c>
      <c r="N73" s="175">
        <v>938</v>
      </c>
      <c r="O73" s="175"/>
      <c r="P73" s="199">
        <v>4531</v>
      </c>
      <c r="Q73" s="205">
        <v>5438</v>
      </c>
      <c r="R73" s="210">
        <v>3976.27</v>
      </c>
      <c r="S73" s="178">
        <f t="shared" ref="S72:S106" si="124">R73/P73</f>
        <v>0.877570072831604</v>
      </c>
      <c r="T73" s="145">
        <v>568</v>
      </c>
      <c r="U73" s="124">
        <v>9</v>
      </c>
      <c r="V73" s="126">
        <v>14</v>
      </c>
      <c r="W73" s="126">
        <v>23</v>
      </c>
      <c r="X73" s="129">
        <f t="shared" ref="X72:X106" si="125">W73/U73</f>
        <v>2.55555555555556</v>
      </c>
      <c r="Y73" s="128">
        <v>575</v>
      </c>
      <c r="Z73" s="133"/>
      <c r="AA73" s="43">
        <v>30</v>
      </c>
      <c r="AB73" s="43">
        <v>44</v>
      </c>
      <c r="AC73" s="67">
        <v>30</v>
      </c>
      <c r="AD73" s="67">
        <v>3841.44</v>
      </c>
      <c r="AE73" s="96">
        <f t="shared" si="111"/>
        <v>1</v>
      </c>
      <c r="AF73" s="67">
        <f t="shared" ref="AF72:AF99" si="126">AD73*0.1</f>
        <v>384.144</v>
      </c>
      <c r="AG73" s="67"/>
      <c r="AH73" s="77">
        <v>157</v>
      </c>
      <c r="AI73" s="77">
        <v>188</v>
      </c>
      <c r="AJ73" s="110">
        <v>107</v>
      </c>
      <c r="AK73" s="110">
        <v>49</v>
      </c>
      <c r="AL73" s="110">
        <v>156</v>
      </c>
      <c r="AM73" s="149">
        <f t="shared" ref="AM73:AM88" si="127">AL73/AH73</f>
        <v>0.993630573248408</v>
      </c>
      <c r="AN73" s="67">
        <f t="shared" si="117"/>
        <v>615</v>
      </c>
      <c r="AO73" s="67"/>
      <c r="AP73" s="77">
        <v>106</v>
      </c>
      <c r="AQ73" s="77">
        <v>143</v>
      </c>
      <c r="AR73" s="110">
        <v>10</v>
      </c>
      <c r="AS73" s="111">
        <f t="shared" ref="AS73:AS77" si="128">AR73*1.5</f>
        <v>15</v>
      </c>
      <c r="AT73" s="77">
        <v>35</v>
      </c>
      <c r="AU73" s="77">
        <v>55</v>
      </c>
      <c r="AV73" s="110">
        <v>7</v>
      </c>
      <c r="AW73" s="111">
        <f t="shared" ref="AW73:AW78" si="129">AV73*2.5</f>
        <v>17.5</v>
      </c>
      <c r="AX73" s="77">
        <v>18</v>
      </c>
      <c r="AY73" s="77">
        <v>30</v>
      </c>
      <c r="AZ73" s="110">
        <v>13</v>
      </c>
      <c r="BA73" s="111">
        <v>26</v>
      </c>
      <c r="BB73" s="77">
        <v>13</v>
      </c>
      <c r="BC73" s="77">
        <v>23</v>
      </c>
      <c r="BD73" s="110">
        <v>5</v>
      </c>
      <c r="BE73" s="215">
        <v>7.5</v>
      </c>
      <c r="BF73" s="43">
        <v>33</v>
      </c>
      <c r="BG73" s="43">
        <v>50</v>
      </c>
      <c r="BH73" s="51">
        <v>11</v>
      </c>
      <c r="BI73" s="216">
        <v>11</v>
      </c>
      <c r="BJ73" s="67">
        <v>1882.48</v>
      </c>
      <c r="BK73" s="68">
        <v>131.8</v>
      </c>
      <c r="BL73" s="67">
        <v>38</v>
      </c>
      <c r="BM73" s="67">
        <v>18.5</v>
      </c>
      <c r="BN73" s="67">
        <v>1772.22</v>
      </c>
      <c r="BO73" s="96">
        <f t="shared" si="112"/>
        <v>0.486842105263158</v>
      </c>
      <c r="BP73" s="67">
        <v>88.6</v>
      </c>
      <c r="BQ73" s="67">
        <v>58.5</v>
      </c>
      <c r="BR73" s="77">
        <v>4417</v>
      </c>
      <c r="BS73" s="78">
        <v>5300</v>
      </c>
      <c r="BT73" s="68">
        <v>2916.85</v>
      </c>
      <c r="BU73" s="68">
        <v>145.8</v>
      </c>
      <c r="BV73" s="67">
        <v>8494</v>
      </c>
      <c r="BW73" s="67">
        <v>9910</v>
      </c>
      <c r="BX73" s="67">
        <v>12161.04</v>
      </c>
      <c r="BY73" s="103">
        <v>1.43172121497528</v>
      </c>
      <c r="BZ73" s="67">
        <v>3040.3</v>
      </c>
      <c r="CA73" s="77">
        <v>15944</v>
      </c>
      <c r="CB73" s="78">
        <v>21258</v>
      </c>
      <c r="CC73" s="33">
        <v>26829.65</v>
      </c>
      <c r="CD73" s="34">
        <v>1.68274272453588</v>
      </c>
      <c r="CE73" s="35">
        <v>4561</v>
      </c>
      <c r="CF73" s="65"/>
      <c r="CG73" s="65"/>
      <c r="CH73" s="66">
        <f t="shared" ref="CH68:CH106" si="130">CG73+CE73+BZ73+BU73+BP73+BK73+BI73+BE73+BA73+AW73+AS73+AN73+AF73+Y73+T73+N73+H73</f>
        <v>13112.804</v>
      </c>
      <c r="CI73" s="65">
        <f t="shared" si="116"/>
        <v>58.5</v>
      </c>
      <c r="CJ73" s="67"/>
      <c r="CK73" s="68">
        <f t="shared" si="113"/>
        <v>13112.804</v>
      </c>
      <c r="CL73" s="67">
        <f t="shared" si="114"/>
        <v>13112.8</v>
      </c>
    </row>
    <row r="74" spans="1:90">
      <c r="A74" s="44">
        <v>539</v>
      </c>
      <c r="B74" s="29" t="s">
        <v>357</v>
      </c>
      <c r="C74" s="29" t="s">
        <v>356</v>
      </c>
      <c r="D74" s="43">
        <v>6</v>
      </c>
      <c r="E74" s="43">
        <v>8</v>
      </c>
      <c r="F74" s="188">
        <v>1.25</v>
      </c>
      <c r="G74" s="186">
        <f t="shared" si="109"/>
        <v>0.208333333333333</v>
      </c>
      <c r="H74" s="189">
        <f t="shared" si="122"/>
        <v>75</v>
      </c>
      <c r="I74" s="189">
        <f t="shared" ref="I74:I84" si="131">(D74-F74)*10</f>
        <v>47.5</v>
      </c>
      <c r="J74" s="43">
        <v>16</v>
      </c>
      <c r="K74" s="43">
        <v>20</v>
      </c>
      <c r="L74" s="110">
        <v>39</v>
      </c>
      <c r="M74" s="201">
        <f t="shared" si="123"/>
        <v>2.4375</v>
      </c>
      <c r="N74" s="175">
        <v>273</v>
      </c>
      <c r="O74" s="175"/>
      <c r="P74" s="176">
        <v>703</v>
      </c>
      <c r="Q74" s="209">
        <v>844</v>
      </c>
      <c r="R74" s="210">
        <v>510.75</v>
      </c>
      <c r="S74" s="178">
        <f t="shared" si="124"/>
        <v>0.726529160739687</v>
      </c>
      <c r="T74" s="145">
        <v>68</v>
      </c>
      <c r="U74" s="124">
        <v>2</v>
      </c>
      <c r="V74" s="126">
        <v>3</v>
      </c>
      <c r="W74" s="126">
        <v>0</v>
      </c>
      <c r="X74" s="129">
        <f t="shared" si="125"/>
        <v>0</v>
      </c>
      <c r="Y74" s="128">
        <v>0</v>
      </c>
      <c r="Z74" s="133">
        <v>10</v>
      </c>
      <c r="AA74" s="43">
        <v>5</v>
      </c>
      <c r="AB74" s="43">
        <v>10</v>
      </c>
      <c r="AC74" s="67">
        <v>3</v>
      </c>
      <c r="AD74" s="67">
        <v>405</v>
      </c>
      <c r="AE74" s="96">
        <f t="shared" si="111"/>
        <v>0.6</v>
      </c>
      <c r="AF74" s="67">
        <f t="shared" si="126"/>
        <v>40.5</v>
      </c>
      <c r="AG74" s="67">
        <v>12</v>
      </c>
      <c r="AH74" s="43">
        <v>33</v>
      </c>
      <c r="AI74" s="43">
        <v>40</v>
      </c>
      <c r="AJ74" s="110">
        <v>41</v>
      </c>
      <c r="AK74" s="110">
        <v>9</v>
      </c>
      <c r="AL74" s="110">
        <v>50</v>
      </c>
      <c r="AM74" s="149">
        <f t="shared" si="127"/>
        <v>1.51515151515152</v>
      </c>
      <c r="AN74" s="67">
        <f t="shared" ref="AN74:AN77" si="132">AJ74*4+AK74*8</f>
        <v>236</v>
      </c>
      <c r="AO74" s="67"/>
      <c r="AP74" s="43">
        <v>23</v>
      </c>
      <c r="AQ74" s="43">
        <v>31</v>
      </c>
      <c r="AR74" s="110">
        <v>21</v>
      </c>
      <c r="AS74" s="111">
        <f t="shared" si="128"/>
        <v>31.5</v>
      </c>
      <c r="AT74" s="43">
        <v>8</v>
      </c>
      <c r="AU74" s="43">
        <v>12</v>
      </c>
      <c r="AV74" s="110">
        <v>0</v>
      </c>
      <c r="AW74" s="111">
        <f t="shared" si="129"/>
        <v>0</v>
      </c>
      <c r="AX74" s="43">
        <v>4</v>
      </c>
      <c r="AY74" s="43">
        <v>6</v>
      </c>
      <c r="AZ74" s="110">
        <v>6</v>
      </c>
      <c r="BA74" s="111">
        <f t="shared" si="115"/>
        <v>24</v>
      </c>
      <c r="BB74" s="43">
        <v>3</v>
      </c>
      <c r="BC74" s="43">
        <v>5</v>
      </c>
      <c r="BD74" s="110">
        <v>3</v>
      </c>
      <c r="BE74" s="215">
        <v>4.5</v>
      </c>
      <c r="BF74" s="43">
        <v>7</v>
      </c>
      <c r="BG74" s="43">
        <v>11</v>
      </c>
      <c r="BH74" s="51">
        <v>1</v>
      </c>
      <c r="BI74" s="216">
        <v>1</v>
      </c>
      <c r="BJ74" s="67">
        <v>323.33</v>
      </c>
      <c r="BK74" s="68">
        <v>22.6</v>
      </c>
      <c r="BL74" s="67">
        <v>6</v>
      </c>
      <c r="BM74" s="67">
        <v>7</v>
      </c>
      <c r="BN74" s="67">
        <v>600.6</v>
      </c>
      <c r="BO74" s="96">
        <f t="shared" si="112"/>
        <v>1.16666666666667</v>
      </c>
      <c r="BP74" s="67">
        <v>60.1</v>
      </c>
      <c r="BQ74" s="67">
        <v>0</v>
      </c>
      <c r="BR74" s="43">
        <v>961</v>
      </c>
      <c r="BS74" s="79">
        <v>1154</v>
      </c>
      <c r="BT74" s="68">
        <v>1142.67</v>
      </c>
      <c r="BU74" s="68">
        <v>57.1</v>
      </c>
      <c r="BV74" s="67">
        <v>1849</v>
      </c>
      <c r="BW74" s="67">
        <v>2157</v>
      </c>
      <c r="BX74" s="67">
        <v>3007.6</v>
      </c>
      <c r="BY74" s="103">
        <v>1.62660897782585</v>
      </c>
      <c r="BZ74" s="67">
        <v>751.9</v>
      </c>
      <c r="CA74" s="43">
        <v>3470</v>
      </c>
      <c r="CB74" s="79">
        <v>4627</v>
      </c>
      <c r="CC74" s="33">
        <v>1098.63</v>
      </c>
      <c r="CD74" s="34">
        <v>0.316608069164265</v>
      </c>
      <c r="CE74" s="35">
        <v>0</v>
      </c>
      <c r="CF74" s="65"/>
      <c r="CG74" s="65"/>
      <c r="CH74" s="66">
        <f t="shared" si="130"/>
        <v>1645.2</v>
      </c>
      <c r="CI74" s="65">
        <f t="shared" si="116"/>
        <v>69.5</v>
      </c>
      <c r="CJ74" s="67"/>
      <c r="CK74" s="68">
        <f t="shared" si="113"/>
        <v>1645.2</v>
      </c>
      <c r="CL74" s="67">
        <f t="shared" si="114"/>
        <v>1645.2</v>
      </c>
    </row>
    <row r="75" spans="1:90">
      <c r="A75" s="44">
        <v>548</v>
      </c>
      <c r="B75" s="29" t="s">
        <v>358</v>
      </c>
      <c r="C75" s="29" t="s">
        <v>356</v>
      </c>
      <c r="D75" s="43">
        <v>6</v>
      </c>
      <c r="E75" s="43">
        <v>8</v>
      </c>
      <c r="F75" s="188"/>
      <c r="G75" s="186">
        <f t="shared" si="109"/>
        <v>0</v>
      </c>
      <c r="H75" s="189">
        <f t="shared" si="122"/>
        <v>0</v>
      </c>
      <c r="I75" s="189">
        <f t="shared" si="131"/>
        <v>60</v>
      </c>
      <c r="J75" s="43">
        <v>15</v>
      </c>
      <c r="K75" s="43">
        <v>19</v>
      </c>
      <c r="L75" s="110">
        <v>5</v>
      </c>
      <c r="M75" s="201">
        <f t="shared" si="123"/>
        <v>0.333333333333333</v>
      </c>
      <c r="N75" s="175">
        <v>25</v>
      </c>
      <c r="O75" s="175">
        <v>30</v>
      </c>
      <c r="P75" s="176">
        <v>686</v>
      </c>
      <c r="Q75" s="209">
        <v>824</v>
      </c>
      <c r="R75" s="210">
        <v>273.4</v>
      </c>
      <c r="S75" s="178">
        <f t="shared" si="124"/>
        <v>0.398542274052478</v>
      </c>
      <c r="T75" s="145">
        <v>0</v>
      </c>
      <c r="U75" s="124">
        <v>2</v>
      </c>
      <c r="V75" s="126">
        <v>3</v>
      </c>
      <c r="W75" s="126">
        <v>0</v>
      </c>
      <c r="X75" s="129">
        <f t="shared" si="125"/>
        <v>0</v>
      </c>
      <c r="Y75" s="128">
        <v>0</v>
      </c>
      <c r="Z75" s="133">
        <v>10</v>
      </c>
      <c r="AA75" s="110">
        <v>6</v>
      </c>
      <c r="AB75" s="43">
        <v>10</v>
      </c>
      <c r="AC75" s="67">
        <v>0</v>
      </c>
      <c r="AD75" s="67">
        <v>0</v>
      </c>
      <c r="AE75" s="96">
        <f t="shared" si="111"/>
        <v>0</v>
      </c>
      <c r="AF75" s="67">
        <f t="shared" si="126"/>
        <v>0</v>
      </c>
      <c r="AG75" s="67">
        <v>36</v>
      </c>
      <c r="AH75" s="43">
        <v>32</v>
      </c>
      <c r="AI75" s="43">
        <v>38</v>
      </c>
      <c r="AJ75" s="110">
        <v>9</v>
      </c>
      <c r="AK75" s="110">
        <v>1</v>
      </c>
      <c r="AL75" s="110">
        <v>10</v>
      </c>
      <c r="AM75" s="149">
        <f t="shared" si="127"/>
        <v>0.3125</v>
      </c>
      <c r="AN75" s="67">
        <f t="shared" si="117"/>
        <v>33</v>
      </c>
      <c r="AO75" s="67">
        <f>(AH75-AL75)*2.5</f>
        <v>55</v>
      </c>
      <c r="AP75" s="43">
        <v>21</v>
      </c>
      <c r="AQ75" s="43">
        <v>29</v>
      </c>
      <c r="AR75" s="110">
        <v>7</v>
      </c>
      <c r="AS75" s="111">
        <f t="shared" si="128"/>
        <v>10.5</v>
      </c>
      <c r="AT75" s="43">
        <v>7</v>
      </c>
      <c r="AU75" s="43">
        <v>11</v>
      </c>
      <c r="AV75" s="110">
        <v>4</v>
      </c>
      <c r="AW75" s="111">
        <f t="shared" si="129"/>
        <v>10</v>
      </c>
      <c r="AX75" s="43">
        <v>4</v>
      </c>
      <c r="AY75" s="43">
        <v>6</v>
      </c>
      <c r="AZ75" s="110">
        <v>3</v>
      </c>
      <c r="BA75" s="111">
        <v>6</v>
      </c>
      <c r="BB75" s="43">
        <v>3</v>
      </c>
      <c r="BC75" s="43">
        <v>5</v>
      </c>
      <c r="BD75" s="110">
        <v>1</v>
      </c>
      <c r="BE75" s="215">
        <v>1.5</v>
      </c>
      <c r="BF75" s="43">
        <v>7</v>
      </c>
      <c r="BG75" s="43">
        <v>10</v>
      </c>
      <c r="BH75" s="51">
        <v>0</v>
      </c>
      <c r="BI75" s="216">
        <v>0</v>
      </c>
      <c r="BJ75" s="67">
        <v>234</v>
      </c>
      <c r="BK75" s="68">
        <v>16.4</v>
      </c>
      <c r="BL75" s="67"/>
      <c r="BM75" s="67"/>
      <c r="BN75" s="67"/>
      <c r="BO75" s="96"/>
      <c r="BP75" s="67">
        <v>0</v>
      </c>
      <c r="BQ75" s="67">
        <v>0</v>
      </c>
      <c r="BR75" s="43">
        <v>891</v>
      </c>
      <c r="BS75" s="79">
        <v>1070</v>
      </c>
      <c r="BT75" s="68">
        <v>310</v>
      </c>
      <c r="BU75" s="68">
        <v>15.5</v>
      </c>
      <c r="BV75" s="67">
        <v>1713</v>
      </c>
      <c r="BW75" s="67">
        <v>1999</v>
      </c>
      <c r="BX75" s="67">
        <v>45</v>
      </c>
      <c r="BY75" s="103">
        <v>0.0262697022767075</v>
      </c>
      <c r="BZ75" s="67">
        <v>0</v>
      </c>
      <c r="CA75" s="43">
        <v>3216</v>
      </c>
      <c r="CB75" s="79">
        <v>4287</v>
      </c>
      <c r="CC75" s="33">
        <v>3736.88</v>
      </c>
      <c r="CD75" s="34">
        <v>1.16196517412935</v>
      </c>
      <c r="CE75" s="35">
        <v>560.5</v>
      </c>
      <c r="CF75" s="65"/>
      <c r="CG75" s="65"/>
      <c r="CH75" s="66">
        <f t="shared" si="130"/>
        <v>678.4</v>
      </c>
      <c r="CI75" s="65">
        <f t="shared" si="116"/>
        <v>191</v>
      </c>
      <c r="CJ75" s="67"/>
      <c r="CK75" s="68">
        <f t="shared" si="113"/>
        <v>678.4</v>
      </c>
      <c r="CL75" s="67">
        <f t="shared" si="114"/>
        <v>678.4</v>
      </c>
    </row>
    <row r="76" spans="1:90">
      <c r="A76" s="44">
        <v>549</v>
      </c>
      <c r="B76" s="29" t="s">
        <v>359</v>
      </c>
      <c r="C76" s="29" t="s">
        <v>356</v>
      </c>
      <c r="D76" s="43">
        <v>4</v>
      </c>
      <c r="E76" s="43">
        <v>7</v>
      </c>
      <c r="F76" s="188"/>
      <c r="G76" s="186">
        <f t="shared" si="109"/>
        <v>0</v>
      </c>
      <c r="H76" s="189">
        <f t="shared" si="122"/>
        <v>0</v>
      </c>
      <c r="I76" s="189">
        <f t="shared" si="131"/>
        <v>40</v>
      </c>
      <c r="J76" s="43">
        <v>12</v>
      </c>
      <c r="K76" s="43">
        <v>15</v>
      </c>
      <c r="L76" s="110">
        <v>12</v>
      </c>
      <c r="M76" s="201">
        <f t="shared" si="123"/>
        <v>1</v>
      </c>
      <c r="N76" s="175">
        <v>60</v>
      </c>
      <c r="O76" s="175"/>
      <c r="P76" s="176">
        <v>578</v>
      </c>
      <c r="Q76" s="209">
        <v>694</v>
      </c>
      <c r="R76" s="210">
        <v>343.96</v>
      </c>
      <c r="S76" s="178">
        <f t="shared" si="124"/>
        <v>0.595086505190311</v>
      </c>
      <c r="T76" s="145">
        <v>51.5</v>
      </c>
      <c r="U76" s="124">
        <v>1</v>
      </c>
      <c r="V76" s="126">
        <v>2</v>
      </c>
      <c r="W76" s="126">
        <v>0</v>
      </c>
      <c r="X76" s="129">
        <f t="shared" si="125"/>
        <v>0</v>
      </c>
      <c r="Y76" s="128">
        <v>0</v>
      </c>
      <c r="Z76" s="133">
        <v>5</v>
      </c>
      <c r="AA76" s="110">
        <v>5</v>
      </c>
      <c r="AB76" s="43">
        <v>7</v>
      </c>
      <c r="AC76" s="67">
        <v>2</v>
      </c>
      <c r="AD76" s="67">
        <v>280</v>
      </c>
      <c r="AE76" s="96">
        <f t="shared" si="111"/>
        <v>0.4</v>
      </c>
      <c r="AF76" s="67">
        <f t="shared" si="126"/>
        <v>28</v>
      </c>
      <c r="AG76" s="67">
        <v>18</v>
      </c>
      <c r="AH76" s="43">
        <v>25</v>
      </c>
      <c r="AI76" s="43">
        <v>30</v>
      </c>
      <c r="AJ76" s="110">
        <v>79</v>
      </c>
      <c r="AK76" s="110">
        <v>9</v>
      </c>
      <c r="AL76" s="110">
        <v>88</v>
      </c>
      <c r="AM76" s="149">
        <f t="shared" si="127"/>
        <v>3.52</v>
      </c>
      <c r="AN76" s="67">
        <f t="shared" si="132"/>
        <v>388</v>
      </c>
      <c r="AO76" s="67"/>
      <c r="AP76" s="43">
        <v>17</v>
      </c>
      <c r="AQ76" s="43">
        <v>24</v>
      </c>
      <c r="AR76" s="110">
        <v>13</v>
      </c>
      <c r="AS76" s="111">
        <f t="shared" si="128"/>
        <v>19.5</v>
      </c>
      <c r="AT76" s="43">
        <v>6</v>
      </c>
      <c r="AU76" s="43">
        <v>9</v>
      </c>
      <c r="AV76" s="110">
        <v>1</v>
      </c>
      <c r="AW76" s="111">
        <f t="shared" si="129"/>
        <v>2.5</v>
      </c>
      <c r="AX76" s="43">
        <v>3</v>
      </c>
      <c r="AY76" s="43">
        <v>5</v>
      </c>
      <c r="AZ76" s="110">
        <v>8</v>
      </c>
      <c r="BA76" s="111">
        <f t="shared" ref="BA76:BA82" si="133">AZ76*4</f>
        <v>32</v>
      </c>
      <c r="BB76" s="43">
        <v>2</v>
      </c>
      <c r="BC76" s="43">
        <v>4</v>
      </c>
      <c r="BD76" s="110">
        <v>4</v>
      </c>
      <c r="BE76" s="215">
        <v>10</v>
      </c>
      <c r="BF76" s="43">
        <v>6</v>
      </c>
      <c r="BG76" s="43">
        <v>8</v>
      </c>
      <c r="BH76" s="51">
        <v>3</v>
      </c>
      <c r="BI76" s="216">
        <v>3</v>
      </c>
      <c r="BJ76" s="67">
        <v>295.2</v>
      </c>
      <c r="BK76" s="68">
        <v>20.7</v>
      </c>
      <c r="BL76" s="67">
        <v>7</v>
      </c>
      <c r="BM76" s="67">
        <v>6.25</v>
      </c>
      <c r="BN76" s="67">
        <v>600.02</v>
      </c>
      <c r="BO76" s="96">
        <f t="shared" si="112"/>
        <v>0.892857142857143</v>
      </c>
      <c r="BP76" s="67">
        <v>48</v>
      </c>
      <c r="BQ76" s="67">
        <v>0</v>
      </c>
      <c r="BR76" s="43">
        <v>713</v>
      </c>
      <c r="BS76" s="79">
        <v>855</v>
      </c>
      <c r="BT76" s="68">
        <v>639.6</v>
      </c>
      <c r="BU76" s="68">
        <v>32</v>
      </c>
      <c r="BV76" s="67">
        <v>1370</v>
      </c>
      <c r="BW76" s="67">
        <v>1599</v>
      </c>
      <c r="BX76" s="67">
        <v>572</v>
      </c>
      <c r="BY76" s="103">
        <v>0.417518248175182</v>
      </c>
      <c r="BZ76" s="67">
        <v>0</v>
      </c>
      <c r="CA76" s="43">
        <v>2572</v>
      </c>
      <c r="CB76" s="79">
        <v>3430</v>
      </c>
      <c r="CC76" s="33">
        <v>2264.22</v>
      </c>
      <c r="CD76" s="34">
        <v>0.880334370139969</v>
      </c>
      <c r="CE76" s="35">
        <v>339.6</v>
      </c>
      <c r="CF76" s="65"/>
      <c r="CG76" s="65"/>
      <c r="CH76" s="66">
        <f t="shared" si="130"/>
        <v>1034.8</v>
      </c>
      <c r="CI76" s="65">
        <f t="shared" si="116"/>
        <v>63</v>
      </c>
      <c r="CJ76" s="67"/>
      <c r="CK76" s="68">
        <f t="shared" si="113"/>
        <v>1034.8</v>
      </c>
      <c r="CL76" s="67">
        <f t="shared" si="114"/>
        <v>1034.8</v>
      </c>
    </row>
    <row r="77" spans="1:90">
      <c r="A77" s="44">
        <v>550</v>
      </c>
      <c r="B77" s="29" t="s">
        <v>360</v>
      </c>
      <c r="C77" s="29" t="s">
        <v>356</v>
      </c>
      <c r="D77" s="43">
        <v>8</v>
      </c>
      <c r="E77" s="43">
        <v>12</v>
      </c>
      <c r="F77" s="188">
        <v>4</v>
      </c>
      <c r="G77" s="186">
        <f t="shared" si="109"/>
        <v>0.5</v>
      </c>
      <c r="H77" s="189">
        <f t="shared" si="122"/>
        <v>240</v>
      </c>
      <c r="I77" s="189">
        <f t="shared" si="131"/>
        <v>40</v>
      </c>
      <c r="J77" s="43">
        <v>21</v>
      </c>
      <c r="K77" s="43">
        <v>27</v>
      </c>
      <c r="L77" s="110">
        <v>3</v>
      </c>
      <c r="M77" s="201">
        <f t="shared" si="123"/>
        <v>0.142857142857143</v>
      </c>
      <c r="N77" s="175">
        <v>15</v>
      </c>
      <c r="O77" s="175">
        <v>54</v>
      </c>
      <c r="P77" s="176">
        <v>962</v>
      </c>
      <c r="Q77" s="209">
        <v>1154</v>
      </c>
      <c r="R77" s="210">
        <v>717.15</v>
      </c>
      <c r="S77" s="178">
        <f t="shared" si="124"/>
        <v>0.74547817047817</v>
      </c>
      <c r="T77" s="145">
        <v>101.5</v>
      </c>
      <c r="U77" s="124">
        <v>2</v>
      </c>
      <c r="V77" s="126">
        <v>3</v>
      </c>
      <c r="W77" s="126">
        <v>2</v>
      </c>
      <c r="X77" s="129">
        <f t="shared" si="125"/>
        <v>1</v>
      </c>
      <c r="Y77" s="128">
        <v>30</v>
      </c>
      <c r="Z77" s="133"/>
      <c r="AA77" s="43">
        <v>9</v>
      </c>
      <c r="AB77" s="43">
        <v>13</v>
      </c>
      <c r="AC77" s="67">
        <v>8</v>
      </c>
      <c r="AD77" s="67">
        <v>923</v>
      </c>
      <c r="AE77" s="96">
        <f t="shared" si="111"/>
        <v>0.888888888888889</v>
      </c>
      <c r="AF77" s="67">
        <f t="shared" si="126"/>
        <v>92.3</v>
      </c>
      <c r="AG77" s="67"/>
      <c r="AH77" s="43">
        <v>46</v>
      </c>
      <c r="AI77" s="43">
        <v>55</v>
      </c>
      <c r="AJ77" s="110">
        <v>68</v>
      </c>
      <c r="AK77" s="110">
        <v>4</v>
      </c>
      <c r="AL77" s="110">
        <v>72</v>
      </c>
      <c r="AM77" s="149">
        <f t="shared" si="127"/>
        <v>1.56521739130435</v>
      </c>
      <c r="AN77" s="67">
        <f t="shared" si="132"/>
        <v>304</v>
      </c>
      <c r="AO77" s="67"/>
      <c r="AP77" s="43">
        <v>31</v>
      </c>
      <c r="AQ77" s="43">
        <v>42</v>
      </c>
      <c r="AR77" s="110">
        <v>22</v>
      </c>
      <c r="AS77" s="111">
        <f t="shared" si="128"/>
        <v>33</v>
      </c>
      <c r="AT77" s="43">
        <v>10</v>
      </c>
      <c r="AU77" s="43">
        <v>16</v>
      </c>
      <c r="AV77" s="110">
        <v>0</v>
      </c>
      <c r="AW77" s="111">
        <f t="shared" si="129"/>
        <v>0</v>
      </c>
      <c r="AX77" s="43">
        <v>5</v>
      </c>
      <c r="AY77" s="43">
        <v>9</v>
      </c>
      <c r="AZ77" s="110">
        <v>7</v>
      </c>
      <c r="BA77" s="111">
        <v>14</v>
      </c>
      <c r="BB77" s="43">
        <v>3</v>
      </c>
      <c r="BC77" s="43">
        <v>7</v>
      </c>
      <c r="BD77" s="110">
        <v>5</v>
      </c>
      <c r="BE77" s="215">
        <v>7.5</v>
      </c>
      <c r="BF77" s="43">
        <v>10</v>
      </c>
      <c r="BG77" s="43">
        <v>15</v>
      </c>
      <c r="BH77" s="51">
        <v>7</v>
      </c>
      <c r="BI77" s="216">
        <v>7</v>
      </c>
      <c r="BJ77" s="67">
        <v>270.48</v>
      </c>
      <c r="BK77" s="68">
        <v>18.9</v>
      </c>
      <c r="BL77" s="67">
        <v>13</v>
      </c>
      <c r="BM77" s="67">
        <v>11</v>
      </c>
      <c r="BN77" s="67">
        <v>958.93</v>
      </c>
      <c r="BO77" s="96">
        <f t="shared" si="112"/>
        <v>0.846153846153846</v>
      </c>
      <c r="BP77" s="67">
        <v>76.7</v>
      </c>
      <c r="BQ77" s="67">
        <v>0</v>
      </c>
      <c r="BR77" s="43">
        <v>1284</v>
      </c>
      <c r="BS77" s="79">
        <v>1541</v>
      </c>
      <c r="BT77" s="68">
        <v>1703.65</v>
      </c>
      <c r="BU77" s="68">
        <v>136.3</v>
      </c>
      <c r="BV77" s="67">
        <v>2470</v>
      </c>
      <c r="BW77" s="67">
        <v>2881</v>
      </c>
      <c r="BX77" s="67">
        <v>1935.8</v>
      </c>
      <c r="BY77" s="103">
        <v>0.783724696356275</v>
      </c>
      <c r="BZ77" s="67">
        <v>290.4</v>
      </c>
      <c r="CA77" s="43">
        <v>4636</v>
      </c>
      <c r="CB77" s="79">
        <v>6181</v>
      </c>
      <c r="CC77" s="33">
        <v>4844.34</v>
      </c>
      <c r="CD77" s="34">
        <v>1.04493960310613</v>
      </c>
      <c r="CE77" s="35">
        <v>726.7</v>
      </c>
      <c r="CF77" s="65">
        <v>1</v>
      </c>
      <c r="CG77" s="65">
        <f>CF77*3.75</f>
        <v>3.75</v>
      </c>
      <c r="CH77" s="66">
        <f t="shared" si="130"/>
        <v>2097.05</v>
      </c>
      <c r="CI77" s="65">
        <f t="shared" si="116"/>
        <v>94</v>
      </c>
      <c r="CJ77" s="67">
        <v>60</v>
      </c>
      <c r="CK77" s="68">
        <f t="shared" si="113"/>
        <v>2037.05</v>
      </c>
      <c r="CL77" s="67">
        <f t="shared" si="114"/>
        <v>2037.1</v>
      </c>
    </row>
    <row r="78" spans="1:90">
      <c r="A78" s="44">
        <v>579</v>
      </c>
      <c r="B78" s="29" t="s">
        <v>361</v>
      </c>
      <c r="C78" s="29" t="s">
        <v>356</v>
      </c>
      <c r="D78" s="43">
        <v>3</v>
      </c>
      <c r="E78" s="43">
        <v>5</v>
      </c>
      <c r="F78" s="188"/>
      <c r="G78" s="186">
        <f t="shared" si="109"/>
        <v>0</v>
      </c>
      <c r="H78" s="189">
        <f t="shared" si="122"/>
        <v>0</v>
      </c>
      <c r="I78" s="189">
        <f t="shared" si="131"/>
        <v>30</v>
      </c>
      <c r="J78" s="43">
        <v>8</v>
      </c>
      <c r="K78" s="43">
        <v>11</v>
      </c>
      <c r="L78" s="110">
        <v>0</v>
      </c>
      <c r="M78" s="201">
        <f t="shared" si="123"/>
        <v>0</v>
      </c>
      <c r="N78" s="175">
        <v>0</v>
      </c>
      <c r="O78" s="175">
        <v>24</v>
      </c>
      <c r="P78" s="176">
        <v>328</v>
      </c>
      <c r="Q78" s="209">
        <v>394</v>
      </c>
      <c r="R78" s="210">
        <v>429.19</v>
      </c>
      <c r="S78" s="178">
        <f t="shared" si="124"/>
        <v>1.30850609756098</v>
      </c>
      <c r="T78" s="145">
        <v>77</v>
      </c>
      <c r="U78" s="124">
        <v>1</v>
      </c>
      <c r="V78" s="126">
        <v>2</v>
      </c>
      <c r="W78" s="126">
        <v>0</v>
      </c>
      <c r="X78" s="129">
        <f t="shared" si="125"/>
        <v>0</v>
      </c>
      <c r="Y78" s="128">
        <v>0</v>
      </c>
      <c r="Z78" s="133">
        <v>5</v>
      </c>
      <c r="AA78" s="43">
        <v>3</v>
      </c>
      <c r="AB78" s="43">
        <v>5</v>
      </c>
      <c r="AC78" s="67">
        <v>3</v>
      </c>
      <c r="AD78" s="67">
        <v>345</v>
      </c>
      <c r="AE78" s="96">
        <f t="shared" si="111"/>
        <v>1</v>
      </c>
      <c r="AF78" s="67">
        <f t="shared" si="126"/>
        <v>34.5</v>
      </c>
      <c r="AG78" s="67"/>
      <c r="AH78" s="43">
        <v>18</v>
      </c>
      <c r="AI78" s="43">
        <v>21</v>
      </c>
      <c r="AJ78" s="110">
        <v>5</v>
      </c>
      <c r="AK78" s="110">
        <v>6</v>
      </c>
      <c r="AL78" s="110">
        <v>11</v>
      </c>
      <c r="AM78" s="149">
        <f t="shared" si="127"/>
        <v>0.611111111111111</v>
      </c>
      <c r="AN78" s="67">
        <f>AJ78*3+AK78*6</f>
        <v>51</v>
      </c>
      <c r="AO78" s="67">
        <f>(AH78-AL78)*2.5</f>
        <v>17.5</v>
      </c>
      <c r="AP78" s="43">
        <v>12</v>
      </c>
      <c r="AQ78" s="43">
        <v>16</v>
      </c>
      <c r="AR78" s="110">
        <v>17</v>
      </c>
      <c r="AS78" s="111">
        <v>42.5</v>
      </c>
      <c r="AT78" s="43">
        <v>4</v>
      </c>
      <c r="AU78" s="43">
        <v>6</v>
      </c>
      <c r="AV78" s="110">
        <v>2</v>
      </c>
      <c r="AW78" s="111">
        <f t="shared" si="129"/>
        <v>5</v>
      </c>
      <c r="AX78" s="43">
        <v>2</v>
      </c>
      <c r="AY78" s="43">
        <v>3</v>
      </c>
      <c r="AZ78" s="110">
        <v>3</v>
      </c>
      <c r="BA78" s="111">
        <f t="shared" si="133"/>
        <v>12</v>
      </c>
      <c r="BB78" s="43">
        <v>2</v>
      </c>
      <c r="BC78" s="43">
        <v>3</v>
      </c>
      <c r="BD78" s="110">
        <v>3</v>
      </c>
      <c r="BE78" s="215">
        <v>7.5</v>
      </c>
      <c r="BF78" s="43">
        <v>4</v>
      </c>
      <c r="BG78" s="43">
        <v>6</v>
      </c>
      <c r="BH78" s="51">
        <v>4</v>
      </c>
      <c r="BI78" s="216">
        <v>4</v>
      </c>
      <c r="BJ78" s="67">
        <v>313.48</v>
      </c>
      <c r="BK78" s="68">
        <v>21.9</v>
      </c>
      <c r="BL78" s="67"/>
      <c r="BM78" s="67"/>
      <c r="BN78" s="67"/>
      <c r="BO78" s="96"/>
      <c r="BP78" s="67">
        <v>0</v>
      </c>
      <c r="BQ78" s="67">
        <v>0</v>
      </c>
      <c r="BR78" s="43">
        <v>501</v>
      </c>
      <c r="BS78" s="79">
        <v>601</v>
      </c>
      <c r="BT78" s="68">
        <v>214.23</v>
      </c>
      <c r="BU78" s="68">
        <v>10.7</v>
      </c>
      <c r="BV78" s="67">
        <v>964</v>
      </c>
      <c r="BW78" s="67">
        <v>1124</v>
      </c>
      <c r="BX78" s="67">
        <v>688.3</v>
      </c>
      <c r="BY78" s="103">
        <v>0.714004149377593</v>
      </c>
      <c r="BZ78" s="67">
        <v>103.2</v>
      </c>
      <c r="CA78" s="43">
        <v>1809</v>
      </c>
      <c r="CB78" s="79">
        <v>2412</v>
      </c>
      <c r="CC78" s="33">
        <v>680.32</v>
      </c>
      <c r="CD78" s="34">
        <v>0.376075179657269</v>
      </c>
      <c r="CE78" s="35">
        <v>0</v>
      </c>
      <c r="CF78" s="65"/>
      <c r="CG78" s="65"/>
      <c r="CH78" s="66">
        <f t="shared" si="130"/>
        <v>369.3</v>
      </c>
      <c r="CI78" s="65">
        <f t="shared" si="116"/>
        <v>76.5</v>
      </c>
      <c r="CJ78" s="67"/>
      <c r="CK78" s="68">
        <f t="shared" si="113"/>
        <v>369.3</v>
      </c>
      <c r="CL78" s="67">
        <f t="shared" si="114"/>
        <v>369.3</v>
      </c>
    </row>
    <row r="79" spans="1:90">
      <c r="A79" s="44">
        <v>586</v>
      </c>
      <c r="B79" s="29" t="s">
        <v>362</v>
      </c>
      <c r="C79" s="29" t="s">
        <v>356</v>
      </c>
      <c r="D79" s="43">
        <v>4</v>
      </c>
      <c r="E79" s="43">
        <v>6</v>
      </c>
      <c r="F79" s="188"/>
      <c r="G79" s="186">
        <f t="shared" si="109"/>
        <v>0</v>
      </c>
      <c r="H79" s="189">
        <f t="shared" si="122"/>
        <v>0</v>
      </c>
      <c r="I79" s="189">
        <f t="shared" si="131"/>
        <v>40</v>
      </c>
      <c r="J79" s="43">
        <v>10</v>
      </c>
      <c r="K79" s="43">
        <v>13</v>
      </c>
      <c r="L79" s="110">
        <v>22</v>
      </c>
      <c r="M79" s="201">
        <f t="shared" si="123"/>
        <v>2.2</v>
      </c>
      <c r="N79" s="175">
        <v>154</v>
      </c>
      <c r="O79" s="175"/>
      <c r="P79" s="176">
        <v>414</v>
      </c>
      <c r="Q79" s="209">
        <v>497</v>
      </c>
      <c r="R79" s="210">
        <v>426.72</v>
      </c>
      <c r="S79" s="178">
        <f t="shared" si="124"/>
        <v>1.03072463768116</v>
      </c>
      <c r="T79" s="145">
        <v>57</v>
      </c>
      <c r="U79" s="124">
        <v>1</v>
      </c>
      <c r="V79" s="126">
        <v>2</v>
      </c>
      <c r="W79" s="126">
        <v>0</v>
      </c>
      <c r="X79" s="129">
        <f t="shared" si="125"/>
        <v>0</v>
      </c>
      <c r="Y79" s="128">
        <v>0</v>
      </c>
      <c r="Z79" s="133">
        <v>5</v>
      </c>
      <c r="AA79" s="43">
        <v>4</v>
      </c>
      <c r="AB79" s="43">
        <v>6</v>
      </c>
      <c r="AC79" s="67">
        <v>5</v>
      </c>
      <c r="AD79" s="67">
        <v>595</v>
      </c>
      <c r="AE79" s="96">
        <f t="shared" si="111"/>
        <v>1.25</v>
      </c>
      <c r="AF79" s="67">
        <f t="shared" si="126"/>
        <v>59.5</v>
      </c>
      <c r="AG79" s="67"/>
      <c r="AH79" s="43">
        <v>21</v>
      </c>
      <c r="AI79" s="43">
        <v>26</v>
      </c>
      <c r="AJ79" s="110">
        <v>24</v>
      </c>
      <c r="AK79" s="110">
        <v>1</v>
      </c>
      <c r="AL79" s="110">
        <v>25</v>
      </c>
      <c r="AM79" s="149">
        <f t="shared" si="127"/>
        <v>1.19047619047619</v>
      </c>
      <c r="AN79" s="67">
        <f t="shared" ref="AN79:AN85" si="134">AJ79*4+AK79*8</f>
        <v>104</v>
      </c>
      <c r="AO79" s="67"/>
      <c r="AP79" s="43">
        <v>14</v>
      </c>
      <c r="AQ79" s="43">
        <v>19</v>
      </c>
      <c r="AR79" s="110">
        <v>17</v>
      </c>
      <c r="AS79" s="111">
        <f t="shared" ref="AS79:AS87" si="135">AR79*1.5</f>
        <v>25.5</v>
      </c>
      <c r="AT79" s="43">
        <v>5</v>
      </c>
      <c r="AU79" s="43">
        <v>8</v>
      </c>
      <c r="AV79" s="110">
        <v>9</v>
      </c>
      <c r="AW79" s="111">
        <f>AV79*5</f>
        <v>45</v>
      </c>
      <c r="AX79" s="43">
        <v>2</v>
      </c>
      <c r="AY79" s="43">
        <v>4</v>
      </c>
      <c r="AZ79" s="110">
        <v>6</v>
      </c>
      <c r="BA79" s="111">
        <f t="shared" si="133"/>
        <v>24</v>
      </c>
      <c r="BB79" s="43">
        <v>2</v>
      </c>
      <c r="BC79" s="43">
        <v>3</v>
      </c>
      <c r="BD79" s="110">
        <v>3</v>
      </c>
      <c r="BE79" s="215">
        <v>7.5</v>
      </c>
      <c r="BF79" s="43">
        <v>5</v>
      </c>
      <c r="BG79" s="43">
        <v>7</v>
      </c>
      <c r="BH79" s="51">
        <v>0</v>
      </c>
      <c r="BI79" s="216">
        <v>0</v>
      </c>
      <c r="BJ79" s="67">
        <v>196</v>
      </c>
      <c r="BK79" s="68">
        <v>13.7</v>
      </c>
      <c r="BL79" s="67">
        <v>6</v>
      </c>
      <c r="BM79" s="67">
        <v>9.65</v>
      </c>
      <c r="BN79" s="67">
        <v>914.85</v>
      </c>
      <c r="BO79" s="96">
        <f t="shared" si="112"/>
        <v>1.60833333333333</v>
      </c>
      <c r="BP79" s="67">
        <v>109.8</v>
      </c>
      <c r="BQ79" s="67">
        <v>0</v>
      </c>
      <c r="BR79" s="43">
        <v>601</v>
      </c>
      <c r="BS79" s="79">
        <v>722</v>
      </c>
      <c r="BT79" s="68">
        <v>404.7</v>
      </c>
      <c r="BU79" s="68">
        <v>20.2</v>
      </c>
      <c r="BV79" s="67">
        <v>1156</v>
      </c>
      <c r="BW79" s="67">
        <v>1349</v>
      </c>
      <c r="BX79" s="67">
        <v>487.6</v>
      </c>
      <c r="BY79" s="103">
        <v>0.421799307958478</v>
      </c>
      <c r="BZ79" s="67">
        <v>0</v>
      </c>
      <c r="CA79" s="43">
        <v>2170</v>
      </c>
      <c r="CB79" s="79">
        <v>2894</v>
      </c>
      <c r="CC79" s="33">
        <v>2151.18</v>
      </c>
      <c r="CD79" s="34">
        <v>0.991327188940092</v>
      </c>
      <c r="CE79" s="35">
        <v>322.7</v>
      </c>
      <c r="CF79" s="65">
        <v>3</v>
      </c>
      <c r="CG79" s="65">
        <f>CF79*3.75</f>
        <v>11.25</v>
      </c>
      <c r="CH79" s="66">
        <f t="shared" si="130"/>
        <v>954.15</v>
      </c>
      <c r="CI79" s="65">
        <f t="shared" si="116"/>
        <v>45</v>
      </c>
      <c r="CJ79" s="67"/>
      <c r="CK79" s="68">
        <f t="shared" si="113"/>
        <v>954.15</v>
      </c>
      <c r="CL79" s="67">
        <f t="shared" si="114"/>
        <v>954.2</v>
      </c>
    </row>
    <row r="80" spans="1:90">
      <c r="A80" s="44">
        <v>591</v>
      </c>
      <c r="B80" s="29" t="s">
        <v>363</v>
      </c>
      <c r="C80" s="29" t="s">
        <v>356</v>
      </c>
      <c r="D80" s="43">
        <v>7</v>
      </c>
      <c r="E80" s="43">
        <v>11</v>
      </c>
      <c r="F80" s="188">
        <v>4</v>
      </c>
      <c r="G80" s="186">
        <f t="shared" si="109"/>
        <v>0.571428571428571</v>
      </c>
      <c r="H80" s="189">
        <f t="shared" si="122"/>
        <v>240</v>
      </c>
      <c r="I80" s="189">
        <f t="shared" si="131"/>
        <v>30</v>
      </c>
      <c r="J80" s="43">
        <v>18</v>
      </c>
      <c r="K80" s="43">
        <v>24</v>
      </c>
      <c r="L80" s="110">
        <v>15</v>
      </c>
      <c r="M80" s="201">
        <f t="shared" si="123"/>
        <v>0.833333333333333</v>
      </c>
      <c r="N80" s="175">
        <v>75</v>
      </c>
      <c r="O80" s="175"/>
      <c r="P80" s="176">
        <v>926</v>
      </c>
      <c r="Q80" s="209">
        <v>1111</v>
      </c>
      <c r="R80" s="210">
        <v>1259.37</v>
      </c>
      <c r="S80" s="178">
        <f t="shared" si="124"/>
        <v>1.36001079913607</v>
      </c>
      <c r="T80" s="145">
        <v>235</v>
      </c>
      <c r="U80" s="124">
        <v>2</v>
      </c>
      <c r="V80" s="126">
        <v>4</v>
      </c>
      <c r="W80" s="126">
        <v>3</v>
      </c>
      <c r="X80" s="129">
        <f t="shared" si="125"/>
        <v>1.5</v>
      </c>
      <c r="Y80" s="128">
        <v>45</v>
      </c>
      <c r="Z80" s="133"/>
      <c r="AA80" s="43">
        <v>7</v>
      </c>
      <c r="AB80" s="43">
        <v>11</v>
      </c>
      <c r="AC80" s="67">
        <v>6</v>
      </c>
      <c r="AD80" s="67">
        <v>793.2</v>
      </c>
      <c r="AE80" s="96">
        <f t="shared" si="111"/>
        <v>0.857142857142857</v>
      </c>
      <c r="AF80" s="67">
        <f t="shared" si="126"/>
        <v>79.32</v>
      </c>
      <c r="AG80" s="67"/>
      <c r="AH80" s="43">
        <v>40</v>
      </c>
      <c r="AI80" s="43">
        <v>48</v>
      </c>
      <c r="AJ80" s="110">
        <v>39</v>
      </c>
      <c r="AK80" s="110">
        <v>3</v>
      </c>
      <c r="AL80" s="110">
        <v>42</v>
      </c>
      <c r="AM80" s="149">
        <f t="shared" si="127"/>
        <v>1.05</v>
      </c>
      <c r="AN80" s="67">
        <f t="shared" si="134"/>
        <v>180</v>
      </c>
      <c r="AO80" s="67"/>
      <c r="AP80" s="43">
        <v>27</v>
      </c>
      <c r="AQ80" s="43">
        <v>36</v>
      </c>
      <c r="AR80" s="110">
        <v>17</v>
      </c>
      <c r="AS80" s="111">
        <f t="shared" si="135"/>
        <v>25.5</v>
      </c>
      <c r="AT80" s="43">
        <v>9</v>
      </c>
      <c r="AU80" s="43">
        <v>14</v>
      </c>
      <c r="AV80" s="110">
        <v>7</v>
      </c>
      <c r="AW80" s="111">
        <f t="shared" ref="AW80:AW87" si="136">AV80*2.5</f>
        <v>17.5</v>
      </c>
      <c r="AX80" s="43">
        <v>5</v>
      </c>
      <c r="AY80" s="43">
        <v>8</v>
      </c>
      <c r="AZ80" s="110">
        <v>13</v>
      </c>
      <c r="BA80" s="111">
        <f t="shared" si="133"/>
        <v>52</v>
      </c>
      <c r="BB80" s="43">
        <v>3</v>
      </c>
      <c r="BC80" s="43">
        <v>6</v>
      </c>
      <c r="BD80" s="110">
        <v>2</v>
      </c>
      <c r="BE80" s="215">
        <v>3</v>
      </c>
      <c r="BF80" s="43">
        <v>8</v>
      </c>
      <c r="BG80" s="43">
        <v>12</v>
      </c>
      <c r="BH80" s="51">
        <v>5</v>
      </c>
      <c r="BI80" s="216">
        <v>5</v>
      </c>
      <c r="BJ80" s="67">
        <v>387.1</v>
      </c>
      <c r="BK80" s="68">
        <v>27.1</v>
      </c>
      <c r="BL80" s="67">
        <v>8</v>
      </c>
      <c r="BM80" s="67">
        <v>8</v>
      </c>
      <c r="BN80" s="67">
        <v>708.34</v>
      </c>
      <c r="BO80" s="96">
        <f t="shared" si="112"/>
        <v>1</v>
      </c>
      <c r="BP80" s="67">
        <v>56.7</v>
      </c>
      <c r="BQ80" s="67">
        <v>0</v>
      </c>
      <c r="BR80" s="43">
        <v>1121</v>
      </c>
      <c r="BS80" s="79">
        <v>1345</v>
      </c>
      <c r="BT80" s="68">
        <v>630.3</v>
      </c>
      <c r="BU80" s="68">
        <v>31.5</v>
      </c>
      <c r="BV80" s="67">
        <v>2156</v>
      </c>
      <c r="BW80" s="67">
        <v>2515</v>
      </c>
      <c r="BX80" s="67">
        <v>779.07</v>
      </c>
      <c r="BY80" s="103">
        <v>0.361349721706865</v>
      </c>
      <c r="BZ80" s="67">
        <v>0</v>
      </c>
      <c r="CA80" s="43">
        <v>4046</v>
      </c>
      <c r="CB80" s="79">
        <v>5395</v>
      </c>
      <c r="CC80" s="33">
        <v>4971.91</v>
      </c>
      <c r="CD80" s="34">
        <v>1.22884577360356</v>
      </c>
      <c r="CE80" s="35">
        <v>745.8</v>
      </c>
      <c r="CF80" s="65"/>
      <c r="CG80" s="65"/>
      <c r="CH80" s="66">
        <f t="shared" si="130"/>
        <v>1818.42</v>
      </c>
      <c r="CI80" s="65">
        <f t="shared" si="116"/>
        <v>30</v>
      </c>
      <c r="CJ80" s="67"/>
      <c r="CK80" s="68">
        <f t="shared" si="113"/>
        <v>1818.42</v>
      </c>
      <c r="CL80" s="67">
        <f t="shared" si="114"/>
        <v>1818.4</v>
      </c>
    </row>
    <row r="81" spans="1:90">
      <c r="A81" s="44">
        <v>594</v>
      </c>
      <c r="B81" s="29" t="s">
        <v>364</v>
      </c>
      <c r="C81" s="29" t="s">
        <v>356</v>
      </c>
      <c r="D81" s="43">
        <v>9</v>
      </c>
      <c r="E81" s="43">
        <v>14</v>
      </c>
      <c r="F81" s="188">
        <v>1.125</v>
      </c>
      <c r="G81" s="186">
        <f t="shared" si="109"/>
        <v>0.125</v>
      </c>
      <c r="H81" s="189">
        <f t="shared" si="122"/>
        <v>67.5</v>
      </c>
      <c r="I81" s="189">
        <f t="shared" si="131"/>
        <v>78.75</v>
      </c>
      <c r="J81" s="43">
        <v>24</v>
      </c>
      <c r="K81" s="43">
        <v>32</v>
      </c>
      <c r="L81" s="110">
        <v>46</v>
      </c>
      <c r="M81" s="201">
        <f t="shared" si="123"/>
        <v>1.91666666666667</v>
      </c>
      <c r="N81" s="175">
        <v>322</v>
      </c>
      <c r="O81" s="175"/>
      <c r="P81" s="176">
        <v>1136</v>
      </c>
      <c r="Q81" s="209">
        <v>1364</v>
      </c>
      <c r="R81" s="210">
        <v>1385.29</v>
      </c>
      <c r="S81" s="178">
        <f t="shared" si="124"/>
        <v>1.21944542253521</v>
      </c>
      <c r="T81" s="145">
        <v>249.5</v>
      </c>
      <c r="U81" s="124">
        <v>3</v>
      </c>
      <c r="V81" s="126">
        <v>5</v>
      </c>
      <c r="W81" s="126">
        <v>1</v>
      </c>
      <c r="X81" s="129">
        <f t="shared" si="125"/>
        <v>0.333333333333333</v>
      </c>
      <c r="Y81" s="128">
        <v>15</v>
      </c>
      <c r="Z81" s="133">
        <v>10</v>
      </c>
      <c r="AA81" s="43">
        <v>10</v>
      </c>
      <c r="AB81" s="43">
        <v>15</v>
      </c>
      <c r="AC81" s="67">
        <v>6</v>
      </c>
      <c r="AD81" s="67">
        <v>750</v>
      </c>
      <c r="AE81" s="96">
        <f t="shared" si="111"/>
        <v>0.6</v>
      </c>
      <c r="AF81" s="67">
        <f t="shared" si="126"/>
        <v>75</v>
      </c>
      <c r="AG81" s="67">
        <v>24</v>
      </c>
      <c r="AH81" s="43">
        <v>53</v>
      </c>
      <c r="AI81" s="43">
        <v>63</v>
      </c>
      <c r="AJ81" s="110">
        <v>43</v>
      </c>
      <c r="AK81" s="110">
        <v>13</v>
      </c>
      <c r="AL81" s="110">
        <v>56</v>
      </c>
      <c r="AM81" s="149">
        <f t="shared" si="127"/>
        <v>1.05660377358491</v>
      </c>
      <c r="AN81" s="67">
        <f t="shared" si="134"/>
        <v>276</v>
      </c>
      <c r="AO81" s="67"/>
      <c r="AP81" s="43">
        <v>36</v>
      </c>
      <c r="AQ81" s="43">
        <v>48</v>
      </c>
      <c r="AR81" s="110">
        <v>2</v>
      </c>
      <c r="AS81" s="111">
        <f t="shared" si="135"/>
        <v>3</v>
      </c>
      <c r="AT81" s="43">
        <v>12</v>
      </c>
      <c r="AU81" s="43">
        <v>19</v>
      </c>
      <c r="AV81" s="110">
        <v>7</v>
      </c>
      <c r="AW81" s="111">
        <f t="shared" si="136"/>
        <v>17.5</v>
      </c>
      <c r="AX81" s="43">
        <v>6</v>
      </c>
      <c r="AY81" s="43">
        <v>10</v>
      </c>
      <c r="AZ81" s="110">
        <v>11</v>
      </c>
      <c r="BA81" s="111">
        <f t="shared" si="133"/>
        <v>44</v>
      </c>
      <c r="BB81" s="43">
        <v>4</v>
      </c>
      <c r="BC81" s="43">
        <v>8</v>
      </c>
      <c r="BD81" s="110">
        <v>10</v>
      </c>
      <c r="BE81" s="215">
        <v>25</v>
      </c>
      <c r="BF81" s="43">
        <v>11</v>
      </c>
      <c r="BG81" s="43">
        <v>16</v>
      </c>
      <c r="BH81" s="51">
        <v>11</v>
      </c>
      <c r="BI81" s="216">
        <v>11</v>
      </c>
      <c r="BJ81" s="67">
        <v>196</v>
      </c>
      <c r="BK81" s="68">
        <v>13.7</v>
      </c>
      <c r="BL81" s="67">
        <v>17</v>
      </c>
      <c r="BM81" s="67">
        <v>18.95</v>
      </c>
      <c r="BN81" s="67">
        <v>1695.4</v>
      </c>
      <c r="BO81" s="96">
        <f t="shared" si="112"/>
        <v>1.11470588235294</v>
      </c>
      <c r="BP81" s="67">
        <v>169.5</v>
      </c>
      <c r="BQ81" s="67">
        <v>0</v>
      </c>
      <c r="BR81" s="43">
        <v>1487</v>
      </c>
      <c r="BS81" s="79">
        <v>1784</v>
      </c>
      <c r="BT81" s="68">
        <v>1193.36</v>
      </c>
      <c r="BU81" s="68">
        <v>59.7</v>
      </c>
      <c r="BV81" s="67">
        <v>2859</v>
      </c>
      <c r="BW81" s="67">
        <v>3335</v>
      </c>
      <c r="BX81" s="67">
        <v>2859.62</v>
      </c>
      <c r="BY81" s="103">
        <v>1.00021685904162</v>
      </c>
      <c r="BZ81" s="67">
        <v>428.9</v>
      </c>
      <c r="CA81" s="43">
        <v>5366</v>
      </c>
      <c r="CB81" s="79">
        <v>7155</v>
      </c>
      <c r="CC81" s="33">
        <v>2736</v>
      </c>
      <c r="CD81" s="34">
        <v>0.509877003354454</v>
      </c>
      <c r="CE81" s="35">
        <v>410.4</v>
      </c>
      <c r="CF81" s="65"/>
      <c r="CG81" s="65"/>
      <c r="CH81" s="66">
        <f t="shared" si="130"/>
        <v>2187.7</v>
      </c>
      <c r="CI81" s="65">
        <f t="shared" si="116"/>
        <v>112.75</v>
      </c>
      <c r="CJ81" s="67">
        <v>61.1</v>
      </c>
      <c r="CK81" s="68">
        <f t="shared" si="113"/>
        <v>2126.6</v>
      </c>
      <c r="CL81" s="67">
        <f t="shared" si="114"/>
        <v>2126.6</v>
      </c>
    </row>
    <row r="82" spans="1:90">
      <c r="A82" s="44">
        <v>716</v>
      </c>
      <c r="B82" s="29" t="s">
        <v>365</v>
      </c>
      <c r="C82" s="29" t="s">
        <v>356</v>
      </c>
      <c r="D82" s="43">
        <v>5</v>
      </c>
      <c r="E82" s="43">
        <v>8</v>
      </c>
      <c r="F82" s="188">
        <v>1</v>
      </c>
      <c r="G82" s="186">
        <f t="shared" si="109"/>
        <v>0.2</v>
      </c>
      <c r="H82" s="189">
        <f t="shared" si="122"/>
        <v>60</v>
      </c>
      <c r="I82" s="189">
        <f t="shared" si="131"/>
        <v>40</v>
      </c>
      <c r="J82" s="43">
        <v>14</v>
      </c>
      <c r="K82" s="43">
        <v>18</v>
      </c>
      <c r="L82" s="110">
        <v>50</v>
      </c>
      <c r="M82" s="201">
        <f t="shared" si="123"/>
        <v>3.57142857142857</v>
      </c>
      <c r="N82" s="175">
        <v>350</v>
      </c>
      <c r="O82" s="175"/>
      <c r="P82" s="176">
        <v>667</v>
      </c>
      <c r="Q82" s="209">
        <v>800</v>
      </c>
      <c r="R82" s="210">
        <v>985.36</v>
      </c>
      <c r="S82" s="178">
        <f t="shared" si="124"/>
        <v>1.47730134932534</v>
      </c>
      <c r="T82" s="145">
        <v>173.5</v>
      </c>
      <c r="U82" s="124">
        <v>2</v>
      </c>
      <c r="V82" s="126">
        <v>3</v>
      </c>
      <c r="W82" s="126">
        <v>2</v>
      </c>
      <c r="X82" s="129">
        <f t="shared" si="125"/>
        <v>1</v>
      </c>
      <c r="Y82" s="128">
        <v>30</v>
      </c>
      <c r="Z82" s="133"/>
      <c r="AA82" s="110">
        <v>6</v>
      </c>
      <c r="AB82" s="43">
        <v>8</v>
      </c>
      <c r="AC82" s="67">
        <v>1</v>
      </c>
      <c r="AD82" s="67">
        <v>146.6</v>
      </c>
      <c r="AE82" s="96">
        <f t="shared" si="111"/>
        <v>0.166666666666667</v>
      </c>
      <c r="AF82" s="67">
        <f t="shared" si="126"/>
        <v>14.66</v>
      </c>
      <c r="AG82" s="67">
        <v>30</v>
      </c>
      <c r="AH82" s="43">
        <v>30</v>
      </c>
      <c r="AI82" s="43">
        <v>36</v>
      </c>
      <c r="AJ82" s="110">
        <v>29</v>
      </c>
      <c r="AK82" s="110">
        <v>12</v>
      </c>
      <c r="AL82" s="110">
        <v>41</v>
      </c>
      <c r="AM82" s="149">
        <f t="shared" si="127"/>
        <v>1.36666666666667</v>
      </c>
      <c r="AN82" s="67">
        <f t="shared" si="134"/>
        <v>212</v>
      </c>
      <c r="AO82" s="67"/>
      <c r="AP82" s="43">
        <v>20</v>
      </c>
      <c r="AQ82" s="43">
        <v>27</v>
      </c>
      <c r="AR82" s="110">
        <v>21</v>
      </c>
      <c r="AS82" s="111">
        <f t="shared" si="135"/>
        <v>31.5</v>
      </c>
      <c r="AT82" s="43">
        <v>7</v>
      </c>
      <c r="AU82" s="43">
        <v>11</v>
      </c>
      <c r="AV82" s="110">
        <v>7</v>
      </c>
      <c r="AW82" s="111">
        <f t="shared" si="136"/>
        <v>17.5</v>
      </c>
      <c r="AX82" s="43">
        <v>3</v>
      </c>
      <c r="AY82" s="43">
        <v>6</v>
      </c>
      <c r="AZ82" s="110">
        <v>12</v>
      </c>
      <c r="BA82" s="111">
        <f t="shared" si="133"/>
        <v>48</v>
      </c>
      <c r="BB82" s="43">
        <v>3</v>
      </c>
      <c r="BC82" s="43">
        <v>5</v>
      </c>
      <c r="BD82" s="110">
        <v>4</v>
      </c>
      <c r="BE82" s="215">
        <v>6</v>
      </c>
      <c r="BF82" s="43">
        <v>6</v>
      </c>
      <c r="BG82" s="43">
        <v>9</v>
      </c>
      <c r="BH82" s="51">
        <v>9</v>
      </c>
      <c r="BI82" s="216">
        <v>18</v>
      </c>
      <c r="BJ82" s="67">
        <v>200.6</v>
      </c>
      <c r="BK82" s="68">
        <v>14</v>
      </c>
      <c r="BL82" s="67">
        <v>8</v>
      </c>
      <c r="BM82" s="67">
        <v>10.55</v>
      </c>
      <c r="BN82" s="67">
        <v>1059.94</v>
      </c>
      <c r="BO82" s="96">
        <f t="shared" si="112"/>
        <v>1.31875</v>
      </c>
      <c r="BP82" s="67">
        <v>127.2</v>
      </c>
      <c r="BQ82" s="67">
        <v>0</v>
      </c>
      <c r="BR82" s="43">
        <v>837</v>
      </c>
      <c r="BS82" s="79">
        <v>1004</v>
      </c>
      <c r="BT82" s="68">
        <v>1218.79</v>
      </c>
      <c r="BU82" s="68">
        <v>97.5</v>
      </c>
      <c r="BV82" s="67">
        <v>1610</v>
      </c>
      <c r="BW82" s="67">
        <v>1878</v>
      </c>
      <c r="BX82" s="67">
        <v>1246.11</v>
      </c>
      <c r="BY82" s="103">
        <v>0.773981366459627</v>
      </c>
      <c r="BZ82" s="67">
        <v>0</v>
      </c>
      <c r="CA82" s="43">
        <v>3020</v>
      </c>
      <c r="CB82" s="79">
        <v>4028</v>
      </c>
      <c r="CC82" s="33">
        <v>2736.9</v>
      </c>
      <c r="CD82" s="34">
        <v>0.906258278145695</v>
      </c>
      <c r="CE82" s="35">
        <v>410.5</v>
      </c>
      <c r="CF82" s="65"/>
      <c r="CG82" s="65"/>
      <c r="CH82" s="66">
        <f t="shared" si="130"/>
        <v>1610.36</v>
      </c>
      <c r="CI82" s="65">
        <f t="shared" si="116"/>
        <v>70</v>
      </c>
      <c r="CJ82" s="67">
        <v>75</v>
      </c>
      <c r="CK82" s="68">
        <f t="shared" si="113"/>
        <v>1535.36</v>
      </c>
      <c r="CL82" s="67">
        <f t="shared" si="114"/>
        <v>1535.4</v>
      </c>
    </row>
    <row r="83" spans="1:90">
      <c r="A83" s="44">
        <v>717</v>
      </c>
      <c r="B83" s="29" t="s">
        <v>366</v>
      </c>
      <c r="C83" s="29" t="s">
        <v>356</v>
      </c>
      <c r="D83" s="43">
        <v>8</v>
      </c>
      <c r="E83" s="43">
        <v>13</v>
      </c>
      <c r="F83" s="188"/>
      <c r="G83" s="186">
        <f t="shared" si="109"/>
        <v>0</v>
      </c>
      <c r="H83" s="189">
        <f t="shared" si="122"/>
        <v>0</v>
      </c>
      <c r="I83" s="189">
        <f t="shared" si="131"/>
        <v>80</v>
      </c>
      <c r="J83" s="43">
        <v>22</v>
      </c>
      <c r="K83" s="43">
        <v>29</v>
      </c>
      <c r="L83" s="110">
        <v>22</v>
      </c>
      <c r="M83" s="201">
        <f t="shared" si="123"/>
        <v>1</v>
      </c>
      <c r="N83" s="175">
        <v>110</v>
      </c>
      <c r="O83" s="175"/>
      <c r="P83" s="176">
        <v>1224</v>
      </c>
      <c r="Q83" s="209">
        <v>1469</v>
      </c>
      <c r="R83" s="210">
        <v>826.12</v>
      </c>
      <c r="S83" s="178">
        <f t="shared" si="124"/>
        <v>0.674934640522876</v>
      </c>
      <c r="T83" s="145">
        <v>116.5</v>
      </c>
      <c r="U83" s="124">
        <v>3</v>
      </c>
      <c r="V83" s="126">
        <v>4</v>
      </c>
      <c r="W83" s="126">
        <v>5</v>
      </c>
      <c r="X83" s="129">
        <f t="shared" si="125"/>
        <v>1.66666666666667</v>
      </c>
      <c r="Y83" s="128">
        <v>125</v>
      </c>
      <c r="Z83" s="133"/>
      <c r="AA83" s="43">
        <v>9</v>
      </c>
      <c r="AB83" s="43">
        <v>13</v>
      </c>
      <c r="AC83" s="67">
        <v>6</v>
      </c>
      <c r="AD83" s="67">
        <v>840</v>
      </c>
      <c r="AE83" s="96">
        <f t="shared" si="111"/>
        <v>0.666666666666667</v>
      </c>
      <c r="AF83" s="67">
        <f t="shared" si="126"/>
        <v>84</v>
      </c>
      <c r="AG83" s="67"/>
      <c r="AH83" s="43">
        <v>48</v>
      </c>
      <c r="AI83" s="43">
        <v>57</v>
      </c>
      <c r="AJ83" s="110">
        <v>74</v>
      </c>
      <c r="AK83" s="110">
        <v>2</v>
      </c>
      <c r="AL83" s="110">
        <v>76</v>
      </c>
      <c r="AM83" s="149">
        <f t="shared" si="127"/>
        <v>1.58333333333333</v>
      </c>
      <c r="AN83" s="67">
        <f t="shared" si="134"/>
        <v>312</v>
      </c>
      <c r="AO83" s="67"/>
      <c r="AP83" s="43">
        <v>32</v>
      </c>
      <c r="AQ83" s="43">
        <v>43</v>
      </c>
      <c r="AR83" s="110">
        <v>12</v>
      </c>
      <c r="AS83" s="111">
        <f t="shared" si="135"/>
        <v>18</v>
      </c>
      <c r="AT83" s="43">
        <v>11</v>
      </c>
      <c r="AU83" s="43">
        <v>17</v>
      </c>
      <c r="AV83" s="110">
        <v>0</v>
      </c>
      <c r="AW83" s="111">
        <f t="shared" si="136"/>
        <v>0</v>
      </c>
      <c r="AX83" s="43">
        <v>6</v>
      </c>
      <c r="AY83" s="43">
        <v>9</v>
      </c>
      <c r="AZ83" s="110">
        <v>5</v>
      </c>
      <c r="BA83" s="111">
        <v>10</v>
      </c>
      <c r="BB83" s="43">
        <v>4</v>
      </c>
      <c r="BC83" s="43">
        <v>7</v>
      </c>
      <c r="BD83" s="110">
        <v>4</v>
      </c>
      <c r="BE83" s="215">
        <v>6</v>
      </c>
      <c r="BF83" s="43">
        <v>10</v>
      </c>
      <c r="BG83" s="43">
        <v>15</v>
      </c>
      <c r="BH83" s="51">
        <v>6</v>
      </c>
      <c r="BI83" s="216">
        <v>6</v>
      </c>
      <c r="BJ83" s="67">
        <v>743.23</v>
      </c>
      <c r="BK83" s="68">
        <v>52</v>
      </c>
      <c r="BL83" s="67">
        <v>14</v>
      </c>
      <c r="BM83" s="67">
        <v>16.1</v>
      </c>
      <c r="BN83" s="67">
        <v>1250.59</v>
      </c>
      <c r="BO83" s="96">
        <f t="shared" si="112"/>
        <v>1.15</v>
      </c>
      <c r="BP83" s="67">
        <v>125.1</v>
      </c>
      <c r="BQ83" s="67">
        <v>0</v>
      </c>
      <c r="BR83" s="43">
        <v>1338</v>
      </c>
      <c r="BS83" s="79">
        <v>1606</v>
      </c>
      <c r="BT83" s="68">
        <v>1571.57</v>
      </c>
      <c r="BU83" s="68">
        <v>78.6</v>
      </c>
      <c r="BV83" s="67">
        <v>2573</v>
      </c>
      <c r="BW83" s="67">
        <v>3002</v>
      </c>
      <c r="BX83" s="67">
        <v>1406.79</v>
      </c>
      <c r="BY83" s="103">
        <v>0.546750874465604</v>
      </c>
      <c r="BZ83" s="67">
        <v>211</v>
      </c>
      <c r="CA83" s="43">
        <v>4830</v>
      </c>
      <c r="CB83" s="79">
        <v>6440</v>
      </c>
      <c r="CC83" s="33">
        <v>8620.93</v>
      </c>
      <c r="CD83" s="34">
        <v>1.78487163561077</v>
      </c>
      <c r="CE83" s="35">
        <v>1465.6</v>
      </c>
      <c r="CF83" s="65"/>
      <c r="CG83" s="65"/>
      <c r="CH83" s="66">
        <f t="shared" si="130"/>
        <v>2719.8</v>
      </c>
      <c r="CI83" s="65">
        <f t="shared" si="116"/>
        <v>80</v>
      </c>
      <c r="CJ83" s="67"/>
      <c r="CK83" s="68">
        <f t="shared" si="113"/>
        <v>2719.8</v>
      </c>
      <c r="CL83" s="67">
        <f t="shared" si="114"/>
        <v>2719.8</v>
      </c>
    </row>
    <row r="84" spans="1:90">
      <c r="A84" s="44">
        <v>719</v>
      </c>
      <c r="B84" s="29" t="s">
        <v>367</v>
      </c>
      <c r="C84" s="29" t="s">
        <v>356</v>
      </c>
      <c r="D84" s="43">
        <v>12</v>
      </c>
      <c r="E84" s="43">
        <v>18</v>
      </c>
      <c r="F84" s="188">
        <v>4.18</v>
      </c>
      <c r="G84" s="186">
        <f t="shared" si="109"/>
        <v>0.348333333333333</v>
      </c>
      <c r="H84" s="189">
        <f t="shared" si="122"/>
        <v>250.8</v>
      </c>
      <c r="I84" s="189">
        <f t="shared" si="131"/>
        <v>78.2</v>
      </c>
      <c r="J84" s="43">
        <v>31</v>
      </c>
      <c r="K84" s="43">
        <v>41</v>
      </c>
      <c r="L84" s="110">
        <v>18</v>
      </c>
      <c r="M84" s="201">
        <f t="shared" si="123"/>
        <v>0.580645161290323</v>
      </c>
      <c r="N84" s="175">
        <v>90</v>
      </c>
      <c r="O84" s="175">
        <v>39</v>
      </c>
      <c r="P84" s="176">
        <v>1437</v>
      </c>
      <c r="Q84" s="209">
        <v>1725</v>
      </c>
      <c r="R84" s="210">
        <v>1537.18</v>
      </c>
      <c r="S84" s="178">
        <f t="shared" si="124"/>
        <v>1.06971468336813</v>
      </c>
      <c r="T84" s="145">
        <v>209</v>
      </c>
      <c r="U84" s="124">
        <v>3</v>
      </c>
      <c r="V84" s="126">
        <v>6</v>
      </c>
      <c r="W84" s="126">
        <v>4</v>
      </c>
      <c r="X84" s="129">
        <f t="shared" si="125"/>
        <v>1.33333333333333</v>
      </c>
      <c r="Y84" s="128">
        <v>60</v>
      </c>
      <c r="Z84" s="133"/>
      <c r="AA84" s="43">
        <v>13</v>
      </c>
      <c r="AB84" s="43">
        <v>19</v>
      </c>
      <c r="AC84" s="67">
        <v>12</v>
      </c>
      <c r="AD84" s="67">
        <v>1470</v>
      </c>
      <c r="AE84" s="96">
        <f t="shared" si="111"/>
        <v>0.923076923076923</v>
      </c>
      <c r="AF84" s="67">
        <f t="shared" si="126"/>
        <v>147</v>
      </c>
      <c r="AG84" s="67"/>
      <c r="AH84" s="43">
        <v>68</v>
      </c>
      <c r="AI84" s="43">
        <v>81</v>
      </c>
      <c r="AJ84" s="110">
        <v>122</v>
      </c>
      <c r="AK84" s="110">
        <v>3</v>
      </c>
      <c r="AL84" s="110">
        <v>125</v>
      </c>
      <c r="AM84" s="149">
        <f t="shared" si="127"/>
        <v>1.83823529411765</v>
      </c>
      <c r="AN84" s="67">
        <f t="shared" si="134"/>
        <v>512</v>
      </c>
      <c r="AO84" s="67"/>
      <c r="AP84" s="43">
        <v>47</v>
      </c>
      <c r="AQ84" s="43">
        <v>61</v>
      </c>
      <c r="AR84" s="110">
        <v>23</v>
      </c>
      <c r="AS84" s="111">
        <f t="shared" si="135"/>
        <v>34.5</v>
      </c>
      <c r="AT84" s="43">
        <v>15</v>
      </c>
      <c r="AU84" s="43">
        <v>24</v>
      </c>
      <c r="AV84" s="110">
        <v>3</v>
      </c>
      <c r="AW84" s="111">
        <f t="shared" si="136"/>
        <v>7.5</v>
      </c>
      <c r="AX84" s="43">
        <v>8</v>
      </c>
      <c r="AY84" s="43">
        <v>13</v>
      </c>
      <c r="AZ84" s="110">
        <v>9</v>
      </c>
      <c r="BA84" s="111">
        <v>18</v>
      </c>
      <c r="BB84" s="43">
        <v>6</v>
      </c>
      <c r="BC84" s="43">
        <v>10</v>
      </c>
      <c r="BD84" s="110">
        <v>9</v>
      </c>
      <c r="BE84" s="215">
        <v>13.5</v>
      </c>
      <c r="BF84" s="43">
        <v>14</v>
      </c>
      <c r="BG84" s="43">
        <v>22</v>
      </c>
      <c r="BH84" s="51">
        <v>7</v>
      </c>
      <c r="BI84" s="216">
        <v>7</v>
      </c>
      <c r="BJ84" s="67">
        <v>2075.36</v>
      </c>
      <c r="BK84" s="68">
        <v>145.3</v>
      </c>
      <c r="BL84" s="67">
        <v>19</v>
      </c>
      <c r="BM84" s="67">
        <v>18</v>
      </c>
      <c r="BN84" s="67">
        <v>1372.67</v>
      </c>
      <c r="BO84" s="96">
        <f t="shared" si="112"/>
        <v>0.947368421052632</v>
      </c>
      <c r="BP84" s="67">
        <v>109.8</v>
      </c>
      <c r="BQ84" s="67">
        <v>0</v>
      </c>
      <c r="BR84" s="43">
        <v>1901</v>
      </c>
      <c r="BS84" s="79">
        <v>2280</v>
      </c>
      <c r="BT84" s="68">
        <v>1888.07</v>
      </c>
      <c r="BU84" s="68">
        <v>94.4</v>
      </c>
      <c r="BV84" s="67">
        <v>3655</v>
      </c>
      <c r="BW84" s="67">
        <v>4264</v>
      </c>
      <c r="BX84" s="67">
        <v>2031.09</v>
      </c>
      <c r="BY84" s="103">
        <v>0.555701778385773</v>
      </c>
      <c r="BZ84" s="67">
        <v>304.7</v>
      </c>
      <c r="CA84" s="43">
        <v>6860</v>
      </c>
      <c r="CB84" s="79">
        <v>9146</v>
      </c>
      <c r="CC84" s="33">
        <v>8703.21</v>
      </c>
      <c r="CD84" s="34">
        <v>1.26868950437318</v>
      </c>
      <c r="CE84" s="35">
        <v>1305.5</v>
      </c>
      <c r="CF84" s="65"/>
      <c r="CG84" s="65"/>
      <c r="CH84" s="66">
        <f t="shared" si="130"/>
        <v>3309</v>
      </c>
      <c r="CI84" s="65">
        <f t="shared" si="116"/>
        <v>117.2</v>
      </c>
      <c r="CJ84" s="67"/>
      <c r="CK84" s="68">
        <f t="shared" si="113"/>
        <v>3309</v>
      </c>
      <c r="CL84" s="67">
        <f t="shared" si="114"/>
        <v>3309</v>
      </c>
    </row>
    <row r="85" spans="1:90">
      <c r="A85" s="44">
        <v>720</v>
      </c>
      <c r="B85" s="29" t="s">
        <v>368</v>
      </c>
      <c r="C85" s="29" t="s">
        <v>356</v>
      </c>
      <c r="D85" s="43">
        <v>6</v>
      </c>
      <c r="E85" s="43">
        <v>8</v>
      </c>
      <c r="F85" s="188">
        <v>4</v>
      </c>
      <c r="G85" s="186">
        <f t="shared" si="109"/>
        <v>0.666666666666667</v>
      </c>
      <c r="H85" s="189">
        <f t="shared" si="122"/>
        <v>240</v>
      </c>
      <c r="I85" s="189"/>
      <c r="J85" s="43">
        <v>15</v>
      </c>
      <c r="K85" s="43">
        <v>19</v>
      </c>
      <c r="L85" s="110">
        <v>10</v>
      </c>
      <c r="M85" s="201">
        <f t="shared" si="123"/>
        <v>0.666666666666667</v>
      </c>
      <c r="N85" s="175">
        <v>50</v>
      </c>
      <c r="O85" s="175"/>
      <c r="P85" s="176">
        <v>727</v>
      </c>
      <c r="Q85" s="209">
        <v>872</v>
      </c>
      <c r="R85" s="210">
        <v>381.76</v>
      </c>
      <c r="S85" s="178">
        <f t="shared" si="124"/>
        <v>0.525116918844567</v>
      </c>
      <c r="T85" s="145">
        <v>56.5</v>
      </c>
      <c r="U85" s="124">
        <v>2</v>
      </c>
      <c r="V85" s="126">
        <v>3</v>
      </c>
      <c r="W85" s="126">
        <v>3</v>
      </c>
      <c r="X85" s="129">
        <f t="shared" si="125"/>
        <v>1.5</v>
      </c>
      <c r="Y85" s="128">
        <v>75</v>
      </c>
      <c r="Z85" s="133"/>
      <c r="AA85" s="110">
        <v>6</v>
      </c>
      <c r="AB85" s="43">
        <v>9</v>
      </c>
      <c r="AC85" s="67">
        <v>1</v>
      </c>
      <c r="AD85" s="67">
        <v>125</v>
      </c>
      <c r="AE85" s="96">
        <f t="shared" si="111"/>
        <v>0.166666666666667</v>
      </c>
      <c r="AF85" s="67">
        <f t="shared" si="126"/>
        <v>12.5</v>
      </c>
      <c r="AG85" s="67">
        <v>30</v>
      </c>
      <c r="AH85" s="43">
        <v>32</v>
      </c>
      <c r="AI85" s="43">
        <v>38</v>
      </c>
      <c r="AJ85" s="110">
        <v>45</v>
      </c>
      <c r="AK85" s="110">
        <v>7</v>
      </c>
      <c r="AL85" s="110">
        <v>52</v>
      </c>
      <c r="AM85" s="149">
        <f t="shared" si="127"/>
        <v>1.625</v>
      </c>
      <c r="AN85" s="67">
        <f t="shared" si="134"/>
        <v>236</v>
      </c>
      <c r="AO85" s="67"/>
      <c r="AP85" s="43">
        <v>21</v>
      </c>
      <c r="AQ85" s="43">
        <v>29</v>
      </c>
      <c r="AR85" s="110">
        <v>6</v>
      </c>
      <c r="AS85" s="111">
        <f t="shared" si="135"/>
        <v>9</v>
      </c>
      <c r="AT85" s="43">
        <v>7</v>
      </c>
      <c r="AU85" s="43">
        <v>11</v>
      </c>
      <c r="AV85" s="110">
        <v>0</v>
      </c>
      <c r="AW85" s="111">
        <f t="shared" si="136"/>
        <v>0</v>
      </c>
      <c r="AX85" s="43">
        <v>4</v>
      </c>
      <c r="AY85" s="43">
        <v>6</v>
      </c>
      <c r="AZ85" s="110">
        <v>12</v>
      </c>
      <c r="BA85" s="111">
        <f>AZ85*4</f>
        <v>48</v>
      </c>
      <c r="BB85" s="43">
        <v>3</v>
      </c>
      <c r="BC85" s="43">
        <v>5</v>
      </c>
      <c r="BD85" s="110">
        <v>4</v>
      </c>
      <c r="BE85" s="215">
        <v>6</v>
      </c>
      <c r="BF85" s="43">
        <v>7</v>
      </c>
      <c r="BG85" s="43">
        <v>10</v>
      </c>
      <c r="BH85" s="51">
        <v>20</v>
      </c>
      <c r="BI85" s="216">
        <v>40</v>
      </c>
      <c r="BJ85" s="67">
        <v>187.68</v>
      </c>
      <c r="BK85" s="68">
        <v>13.1</v>
      </c>
      <c r="BL85" s="67">
        <v>8</v>
      </c>
      <c r="BM85" s="67">
        <v>11</v>
      </c>
      <c r="BN85" s="67">
        <v>1287.12</v>
      </c>
      <c r="BO85" s="96">
        <f t="shared" si="112"/>
        <v>1.375</v>
      </c>
      <c r="BP85" s="67">
        <v>154.5</v>
      </c>
      <c r="BQ85" s="67">
        <v>0</v>
      </c>
      <c r="BR85" s="43">
        <v>895</v>
      </c>
      <c r="BS85" s="79">
        <v>1073</v>
      </c>
      <c r="BT85" s="68">
        <v>530.92</v>
      </c>
      <c r="BU85" s="68">
        <v>26.5</v>
      </c>
      <c r="BV85" s="67">
        <v>1720</v>
      </c>
      <c r="BW85" s="67">
        <v>2007</v>
      </c>
      <c r="BX85" s="67">
        <v>432.66</v>
      </c>
      <c r="BY85" s="103">
        <v>0.251546511627907</v>
      </c>
      <c r="BZ85" s="67">
        <v>0</v>
      </c>
      <c r="CA85" s="43">
        <v>3229</v>
      </c>
      <c r="CB85" s="79">
        <v>4305</v>
      </c>
      <c r="CC85" s="33">
        <v>2230.76</v>
      </c>
      <c r="CD85" s="34">
        <v>0.690851656859709</v>
      </c>
      <c r="CE85" s="35">
        <v>334.6</v>
      </c>
      <c r="CF85" s="65"/>
      <c r="CG85" s="65"/>
      <c r="CH85" s="66">
        <f t="shared" si="130"/>
        <v>1301.7</v>
      </c>
      <c r="CI85" s="65">
        <f t="shared" si="116"/>
        <v>30</v>
      </c>
      <c r="CJ85" s="67"/>
      <c r="CK85" s="68">
        <f t="shared" si="113"/>
        <v>1301.7</v>
      </c>
      <c r="CL85" s="67">
        <f t="shared" si="114"/>
        <v>1301.7</v>
      </c>
    </row>
    <row r="86" spans="1:90">
      <c r="A86" s="44">
        <v>721</v>
      </c>
      <c r="B86" s="29" t="s">
        <v>369</v>
      </c>
      <c r="C86" s="29" t="s">
        <v>356</v>
      </c>
      <c r="D86" s="43">
        <v>6</v>
      </c>
      <c r="E86" s="43">
        <v>9</v>
      </c>
      <c r="F86" s="188">
        <v>2</v>
      </c>
      <c r="G86" s="186">
        <f t="shared" si="109"/>
        <v>0.333333333333333</v>
      </c>
      <c r="H86" s="189">
        <f t="shared" si="122"/>
        <v>120</v>
      </c>
      <c r="I86" s="189">
        <f t="shared" ref="I86:I89" si="137">(D86-F86)*10</f>
        <v>40</v>
      </c>
      <c r="J86" s="43">
        <v>15</v>
      </c>
      <c r="K86" s="43">
        <v>20</v>
      </c>
      <c r="L86" s="110">
        <v>11</v>
      </c>
      <c r="M86" s="201">
        <f t="shared" si="123"/>
        <v>0.733333333333333</v>
      </c>
      <c r="N86" s="175">
        <v>55</v>
      </c>
      <c r="O86" s="175"/>
      <c r="P86" s="176">
        <v>693</v>
      </c>
      <c r="Q86" s="209">
        <v>832</v>
      </c>
      <c r="R86" s="210">
        <v>717.07</v>
      </c>
      <c r="S86" s="178">
        <f t="shared" si="124"/>
        <v>1.03473304473304</v>
      </c>
      <c r="T86" s="145">
        <v>100.5</v>
      </c>
      <c r="U86" s="124">
        <v>2</v>
      </c>
      <c r="V86" s="126">
        <v>3</v>
      </c>
      <c r="W86" s="126">
        <v>1</v>
      </c>
      <c r="X86" s="129">
        <f t="shared" si="125"/>
        <v>0.5</v>
      </c>
      <c r="Y86" s="128">
        <v>15</v>
      </c>
      <c r="Z86" s="133">
        <v>5</v>
      </c>
      <c r="AA86" s="110">
        <v>6</v>
      </c>
      <c r="AB86" s="43">
        <v>9</v>
      </c>
      <c r="AC86" s="67">
        <v>2</v>
      </c>
      <c r="AD86" s="67">
        <v>310</v>
      </c>
      <c r="AE86" s="96">
        <f t="shared" si="111"/>
        <v>0.333333333333333</v>
      </c>
      <c r="AF86" s="67">
        <f t="shared" si="126"/>
        <v>31</v>
      </c>
      <c r="AG86" s="67">
        <v>24</v>
      </c>
      <c r="AH86" s="43">
        <v>33</v>
      </c>
      <c r="AI86" s="43">
        <v>40</v>
      </c>
      <c r="AJ86" s="110">
        <v>23</v>
      </c>
      <c r="AK86" s="110">
        <v>8</v>
      </c>
      <c r="AL86" s="110">
        <v>31</v>
      </c>
      <c r="AM86" s="149">
        <f t="shared" si="127"/>
        <v>0.939393939393939</v>
      </c>
      <c r="AN86" s="67">
        <f t="shared" ref="AN86:AN93" si="138">AJ86*3+AK86*6</f>
        <v>117</v>
      </c>
      <c r="AO86" s="67"/>
      <c r="AP86" s="43">
        <v>23</v>
      </c>
      <c r="AQ86" s="43">
        <v>30</v>
      </c>
      <c r="AR86" s="110">
        <v>24</v>
      </c>
      <c r="AS86" s="111">
        <f t="shared" si="135"/>
        <v>36</v>
      </c>
      <c r="AT86" s="43">
        <v>8</v>
      </c>
      <c r="AU86" s="43">
        <v>12</v>
      </c>
      <c r="AV86" s="110">
        <v>2</v>
      </c>
      <c r="AW86" s="111">
        <f t="shared" si="136"/>
        <v>5</v>
      </c>
      <c r="AX86" s="43">
        <v>4</v>
      </c>
      <c r="AY86" s="43">
        <v>6</v>
      </c>
      <c r="AZ86" s="110">
        <v>4</v>
      </c>
      <c r="BA86" s="111">
        <v>8</v>
      </c>
      <c r="BB86" s="43">
        <v>3</v>
      </c>
      <c r="BC86" s="43">
        <v>5</v>
      </c>
      <c r="BD86" s="110">
        <v>2</v>
      </c>
      <c r="BE86" s="215">
        <v>3</v>
      </c>
      <c r="BF86" s="43">
        <v>7</v>
      </c>
      <c r="BG86" s="43">
        <v>11</v>
      </c>
      <c r="BH86" s="51">
        <v>2</v>
      </c>
      <c r="BI86" s="216">
        <v>2</v>
      </c>
      <c r="BJ86" s="67">
        <v>328.6</v>
      </c>
      <c r="BK86" s="245">
        <v>23</v>
      </c>
      <c r="BL86" s="67">
        <v>8</v>
      </c>
      <c r="BM86" s="67">
        <v>6.95</v>
      </c>
      <c r="BN86" s="67">
        <v>464.45</v>
      </c>
      <c r="BO86" s="96">
        <f t="shared" si="112"/>
        <v>0.86875</v>
      </c>
      <c r="BP86" s="67">
        <v>37.2</v>
      </c>
      <c r="BQ86" s="67">
        <v>0</v>
      </c>
      <c r="BR86" s="43">
        <v>939</v>
      </c>
      <c r="BS86" s="79">
        <v>1127</v>
      </c>
      <c r="BT86" s="68">
        <v>737.83</v>
      </c>
      <c r="BU86" s="68">
        <v>36.9</v>
      </c>
      <c r="BV86" s="67">
        <v>1805</v>
      </c>
      <c r="BW86" s="67">
        <v>2107</v>
      </c>
      <c r="BX86" s="67">
        <v>930.6</v>
      </c>
      <c r="BY86" s="103">
        <v>0.515567867036011</v>
      </c>
      <c r="BZ86" s="67">
        <v>139.6</v>
      </c>
      <c r="CA86" s="43">
        <v>3390</v>
      </c>
      <c r="CB86" s="79">
        <v>4520</v>
      </c>
      <c r="CC86" s="33">
        <v>4195.48</v>
      </c>
      <c r="CD86" s="34">
        <v>1.23760471976401</v>
      </c>
      <c r="CE86" s="35">
        <v>629.3</v>
      </c>
      <c r="CF86" s="65"/>
      <c r="CG86" s="65"/>
      <c r="CH86" s="66">
        <f t="shared" si="130"/>
        <v>1358.5</v>
      </c>
      <c r="CI86" s="65">
        <f t="shared" si="116"/>
        <v>69</v>
      </c>
      <c r="CJ86" s="67">
        <v>1</v>
      </c>
      <c r="CK86" s="68">
        <f t="shared" si="113"/>
        <v>1357.5</v>
      </c>
      <c r="CL86" s="67">
        <f t="shared" si="114"/>
        <v>1357.5</v>
      </c>
    </row>
    <row r="87" spans="1:90">
      <c r="A87" s="53">
        <v>732</v>
      </c>
      <c r="B87" s="47" t="s">
        <v>370</v>
      </c>
      <c r="C87" s="47" t="s">
        <v>356</v>
      </c>
      <c r="D87" s="46">
        <v>4</v>
      </c>
      <c r="E87" s="46">
        <v>6</v>
      </c>
      <c r="F87" s="226"/>
      <c r="G87" s="186">
        <f t="shared" si="109"/>
        <v>0</v>
      </c>
      <c r="H87" s="227">
        <f t="shared" si="122"/>
        <v>0</v>
      </c>
      <c r="I87" s="227">
        <f t="shared" si="137"/>
        <v>40</v>
      </c>
      <c r="J87" s="46">
        <v>11</v>
      </c>
      <c r="K87" s="46">
        <v>14</v>
      </c>
      <c r="L87" s="158">
        <v>9</v>
      </c>
      <c r="M87" s="203">
        <f t="shared" si="123"/>
        <v>0.818181818181818</v>
      </c>
      <c r="N87" s="175">
        <v>45</v>
      </c>
      <c r="O87" s="175"/>
      <c r="P87" s="232">
        <v>454</v>
      </c>
      <c r="Q87" s="237">
        <v>545</v>
      </c>
      <c r="R87" s="210">
        <v>609.17</v>
      </c>
      <c r="S87" s="178">
        <f t="shared" si="124"/>
        <v>1.34178414096916</v>
      </c>
      <c r="T87" s="145">
        <v>113</v>
      </c>
      <c r="U87" s="124">
        <v>1</v>
      </c>
      <c r="V87" s="126">
        <v>2</v>
      </c>
      <c r="W87" s="126">
        <v>0</v>
      </c>
      <c r="X87" s="129">
        <f t="shared" si="125"/>
        <v>0</v>
      </c>
      <c r="Y87" s="128">
        <v>0</v>
      </c>
      <c r="Z87" s="133">
        <v>5</v>
      </c>
      <c r="AA87" s="110">
        <v>5</v>
      </c>
      <c r="AB87" s="43">
        <v>7</v>
      </c>
      <c r="AC87" s="67">
        <v>2</v>
      </c>
      <c r="AD87" s="67">
        <v>280</v>
      </c>
      <c r="AE87" s="96">
        <f t="shared" si="111"/>
        <v>0.4</v>
      </c>
      <c r="AF87" s="67">
        <f t="shared" si="126"/>
        <v>28</v>
      </c>
      <c r="AG87" s="67">
        <v>18</v>
      </c>
      <c r="AH87" s="46">
        <v>24</v>
      </c>
      <c r="AI87" s="46">
        <v>29</v>
      </c>
      <c r="AJ87" s="110">
        <v>23</v>
      </c>
      <c r="AK87" s="110">
        <v>0</v>
      </c>
      <c r="AL87" s="110">
        <v>23</v>
      </c>
      <c r="AM87" s="149">
        <f t="shared" si="127"/>
        <v>0.958333333333333</v>
      </c>
      <c r="AN87" s="67">
        <f t="shared" si="138"/>
        <v>69</v>
      </c>
      <c r="AO87" s="67"/>
      <c r="AP87" s="46">
        <v>16</v>
      </c>
      <c r="AQ87" s="46">
        <v>22</v>
      </c>
      <c r="AR87" s="110">
        <v>4</v>
      </c>
      <c r="AS87" s="111">
        <f t="shared" si="135"/>
        <v>6</v>
      </c>
      <c r="AT87" s="46">
        <v>5</v>
      </c>
      <c r="AU87" s="46">
        <v>8</v>
      </c>
      <c r="AV87" s="110">
        <v>2</v>
      </c>
      <c r="AW87" s="111">
        <f t="shared" si="136"/>
        <v>5</v>
      </c>
      <c r="AX87" s="46">
        <v>3</v>
      </c>
      <c r="AY87" s="46">
        <v>5</v>
      </c>
      <c r="AZ87" s="110">
        <v>10</v>
      </c>
      <c r="BA87" s="111">
        <f>AZ87*4</f>
        <v>40</v>
      </c>
      <c r="BB87" s="46">
        <v>2</v>
      </c>
      <c r="BC87" s="46">
        <v>4</v>
      </c>
      <c r="BD87" s="110">
        <v>3</v>
      </c>
      <c r="BE87" s="215">
        <v>4.5</v>
      </c>
      <c r="BF87" s="43">
        <v>5</v>
      </c>
      <c r="BG87" s="43">
        <v>8</v>
      </c>
      <c r="BH87" s="51">
        <v>5</v>
      </c>
      <c r="BI87" s="216">
        <v>5</v>
      </c>
      <c r="BJ87" s="68">
        <v>506</v>
      </c>
      <c r="BK87" s="68">
        <v>35.4</v>
      </c>
      <c r="BL87" s="67">
        <v>6</v>
      </c>
      <c r="BM87" s="67">
        <v>0.6</v>
      </c>
      <c r="BN87" s="67">
        <v>53.19</v>
      </c>
      <c r="BO87" s="96">
        <f t="shared" si="112"/>
        <v>0.1</v>
      </c>
      <c r="BP87" s="67">
        <v>2.7</v>
      </c>
      <c r="BQ87" s="67">
        <v>16.2</v>
      </c>
      <c r="BR87" s="46">
        <v>674</v>
      </c>
      <c r="BS87" s="80">
        <v>808</v>
      </c>
      <c r="BT87" s="68">
        <v>583.69</v>
      </c>
      <c r="BU87" s="68">
        <v>29.2</v>
      </c>
      <c r="BV87" s="67">
        <v>1296</v>
      </c>
      <c r="BW87" s="67">
        <v>1511</v>
      </c>
      <c r="BX87" s="67">
        <v>318</v>
      </c>
      <c r="BY87" s="103">
        <v>0.24537037037037</v>
      </c>
      <c r="BZ87" s="67">
        <v>0</v>
      </c>
      <c r="CA87" s="46">
        <v>2432</v>
      </c>
      <c r="CB87" s="80">
        <v>3242</v>
      </c>
      <c r="CC87" s="33">
        <v>998</v>
      </c>
      <c r="CD87" s="34">
        <v>0.410361842105263</v>
      </c>
      <c r="CE87" s="35">
        <v>0</v>
      </c>
      <c r="CF87" s="65"/>
      <c r="CG87" s="65"/>
      <c r="CH87" s="66">
        <f t="shared" si="130"/>
        <v>382.8</v>
      </c>
      <c r="CI87" s="65">
        <f t="shared" si="116"/>
        <v>79.2</v>
      </c>
      <c r="CJ87" s="67">
        <v>0.7</v>
      </c>
      <c r="CK87" s="68">
        <f t="shared" si="113"/>
        <v>382.1</v>
      </c>
      <c r="CL87" s="67">
        <f t="shared" si="114"/>
        <v>382.1</v>
      </c>
    </row>
    <row r="88" s="3" customFormat="1" spans="1:90">
      <c r="A88" s="48" t="s">
        <v>303</v>
      </c>
      <c r="B88" s="38"/>
      <c r="C88" s="38" t="s">
        <v>356</v>
      </c>
      <c r="D88" s="48">
        <f t="shared" ref="D88:F88" si="139">SUM(D73:D87)</f>
        <v>116</v>
      </c>
      <c r="E88" s="48">
        <f t="shared" si="139"/>
        <v>174</v>
      </c>
      <c r="F88" s="48">
        <f t="shared" si="139"/>
        <v>54.691</v>
      </c>
      <c r="G88" s="190">
        <f t="shared" si="109"/>
        <v>0.471474137931034</v>
      </c>
      <c r="H88" s="48">
        <f t="shared" ref="H88:L88" si="140">SUM(H73:H87)</f>
        <v>3281.46</v>
      </c>
      <c r="I88" s="48">
        <f t="shared" si="140"/>
        <v>644.45</v>
      </c>
      <c r="J88" s="48">
        <f t="shared" si="140"/>
        <v>305</v>
      </c>
      <c r="K88" s="48">
        <f t="shared" si="140"/>
        <v>396</v>
      </c>
      <c r="L88" s="48">
        <f t="shared" si="140"/>
        <v>396</v>
      </c>
      <c r="M88" s="202">
        <f t="shared" si="123"/>
        <v>1.2983606557377</v>
      </c>
      <c r="N88" s="48">
        <f>SUM(N73:N87)</f>
        <v>2562</v>
      </c>
      <c r="O88" s="48">
        <f t="shared" ref="O88:T88" si="141">SUM(O73:O87)</f>
        <v>147</v>
      </c>
      <c r="P88" s="48">
        <f t="shared" si="141"/>
        <v>15466</v>
      </c>
      <c r="Q88" s="48">
        <f t="shared" si="141"/>
        <v>18563</v>
      </c>
      <c r="R88" s="48">
        <f t="shared" si="141"/>
        <v>14378.76</v>
      </c>
      <c r="S88" s="180">
        <f t="shared" si="124"/>
        <v>0.929701280227596</v>
      </c>
      <c r="T88" s="48">
        <f t="shared" si="141"/>
        <v>2176.5</v>
      </c>
      <c r="U88" s="48">
        <f t="shared" ref="U88:AD88" si="142">SUM(U73:U87)</f>
        <v>36</v>
      </c>
      <c r="V88" s="48">
        <f t="shared" si="142"/>
        <v>59</v>
      </c>
      <c r="W88" s="48">
        <f t="shared" si="142"/>
        <v>44</v>
      </c>
      <c r="X88" s="131">
        <f t="shared" si="125"/>
        <v>1.22222222222222</v>
      </c>
      <c r="Y88" s="48">
        <f t="shared" si="142"/>
        <v>970</v>
      </c>
      <c r="Z88" s="81">
        <f t="shared" si="142"/>
        <v>55</v>
      </c>
      <c r="AA88" s="48">
        <f t="shared" si="142"/>
        <v>124</v>
      </c>
      <c r="AB88" s="48">
        <f t="shared" si="142"/>
        <v>186</v>
      </c>
      <c r="AC88" s="48">
        <f t="shared" si="142"/>
        <v>87</v>
      </c>
      <c r="AD88" s="48">
        <f t="shared" ref="AD88:AL88" si="143">SUM(AD73:AD87)</f>
        <v>11104.24</v>
      </c>
      <c r="AE88" s="97">
        <f t="shared" si="111"/>
        <v>0.701612903225806</v>
      </c>
      <c r="AF88" s="48">
        <f t="shared" si="143"/>
        <v>1110.424</v>
      </c>
      <c r="AG88" s="48">
        <f t="shared" si="143"/>
        <v>192</v>
      </c>
      <c r="AH88" s="48">
        <f t="shared" si="143"/>
        <v>660</v>
      </c>
      <c r="AI88" s="48">
        <f t="shared" si="143"/>
        <v>790</v>
      </c>
      <c r="AJ88" s="48">
        <f t="shared" si="143"/>
        <v>731</v>
      </c>
      <c r="AK88" s="48">
        <f t="shared" si="143"/>
        <v>127</v>
      </c>
      <c r="AL88" s="48">
        <f t="shared" si="143"/>
        <v>858</v>
      </c>
      <c r="AM88" s="150">
        <f t="shared" si="127"/>
        <v>1.3</v>
      </c>
      <c r="AN88" s="48">
        <f>SUM(AN73:AN87)</f>
        <v>3645</v>
      </c>
      <c r="AO88" s="48">
        <f>SUM(AO73:AO87)</f>
        <v>72.5</v>
      </c>
      <c r="AP88" s="48">
        <f t="shared" ref="AP88:BF88" si="144">SUM(AP73:AP87)</f>
        <v>446</v>
      </c>
      <c r="AQ88" s="48">
        <f t="shared" si="144"/>
        <v>600</v>
      </c>
      <c r="AR88" s="48">
        <f t="shared" si="144"/>
        <v>216</v>
      </c>
      <c r="AS88" s="48">
        <f t="shared" si="144"/>
        <v>341</v>
      </c>
      <c r="AT88" s="48">
        <f t="shared" si="144"/>
        <v>149</v>
      </c>
      <c r="AU88" s="48">
        <f t="shared" si="144"/>
        <v>233</v>
      </c>
      <c r="AV88" s="48">
        <f t="shared" si="144"/>
        <v>51</v>
      </c>
      <c r="AW88" s="48">
        <f t="shared" si="144"/>
        <v>150</v>
      </c>
      <c r="AX88" s="48">
        <f t="shared" si="144"/>
        <v>77</v>
      </c>
      <c r="AY88" s="48">
        <f t="shared" si="144"/>
        <v>126</v>
      </c>
      <c r="AZ88" s="48">
        <f t="shared" si="144"/>
        <v>122</v>
      </c>
      <c r="BA88" s="48">
        <f t="shared" si="144"/>
        <v>406</v>
      </c>
      <c r="BB88" s="48">
        <f t="shared" si="144"/>
        <v>56</v>
      </c>
      <c r="BC88" s="48">
        <f t="shared" si="144"/>
        <v>100</v>
      </c>
      <c r="BD88" s="48">
        <f t="shared" si="144"/>
        <v>62</v>
      </c>
      <c r="BE88" s="81">
        <f t="shared" si="144"/>
        <v>113</v>
      </c>
      <c r="BF88" s="48">
        <f t="shared" si="144"/>
        <v>140</v>
      </c>
      <c r="BG88" s="48">
        <v>210</v>
      </c>
      <c r="BH88" s="48">
        <f t="shared" ref="BH88:BJ88" si="145">SUM(BH73:BH87)</f>
        <v>91</v>
      </c>
      <c r="BI88" s="81">
        <f t="shared" si="145"/>
        <v>120</v>
      </c>
      <c r="BJ88" s="81">
        <f t="shared" si="145"/>
        <v>8139.54</v>
      </c>
      <c r="BK88" s="81">
        <f t="shared" ref="BK88:BU88" si="146">SUM(BK73:BK87)</f>
        <v>569.6</v>
      </c>
      <c r="BL88" s="48">
        <f t="shared" si="146"/>
        <v>158</v>
      </c>
      <c r="BM88" s="48">
        <f t="shared" si="146"/>
        <v>142.55</v>
      </c>
      <c r="BN88" s="48">
        <f t="shared" si="146"/>
        <v>12738.32</v>
      </c>
      <c r="BO88" s="97">
        <f t="shared" si="112"/>
        <v>0.902215189873418</v>
      </c>
      <c r="BP88" s="48">
        <f t="shared" si="146"/>
        <v>1165.9</v>
      </c>
      <c r="BQ88" s="48">
        <f t="shared" si="146"/>
        <v>74.7</v>
      </c>
      <c r="BR88" s="48">
        <f t="shared" si="146"/>
        <v>18560</v>
      </c>
      <c r="BS88" s="48">
        <f t="shared" si="146"/>
        <v>22270</v>
      </c>
      <c r="BT88" s="48">
        <f t="shared" si="146"/>
        <v>15686.23</v>
      </c>
      <c r="BU88" s="48">
        <f t="shared" si="146"/>
        <v>871.9</v>
      </c>
      <c r="BV88" s="70">
        <v>35690</v>
      </c>
      <c r="BW88" s="70">
        <v>41638</v>
      </c>
      <c r="BX88" s="70">
        <v>28901.28</v>
      </c>
      <c r="BY88" s="104">
        <v>0.8098</v>
      </c>
      <c r="BZ88" s="48">
        <f>SUM(BZ73:BZ87)</f>
        <v>5270</v>
      </c>
      <c r="CA88" s="48">
        <f t="shared" ref="CA88:CC88" si="147">SUM(CA73:CA87)</f>
        <v>66990</v>
      </c>
      <c r="CB88" s="81">
        <f t="shared" si="147"/>
        <v>89320</v>
      </c>
      <c r="CC88" s="82">
        <f t="shared" si="147"/>
        <v>76798.41</v>
      </c>
      <c r="CD88" s="42">
        <v>1.14641603224362</v>
      </c>
      <c r="CE88" s="49">
        <v>11812.2</v>
      </c>
      <c r="CF88" s="72">
        <f t="shared" ref="CE88:CG88" si="148">SUM(CF73:CF87)</f>
        <v>4</v>
      </c>
      <c r="CG88" s="48">
        <f t="shared" si="148"/>
        <v>15</v>
      </c>
      <c r="CH88" s="66">
        <f t="shared" si="130"/>
        <v>34579.984</v>
      </c>
      <c r="CI88" s="48">
        <f t="shared" ref="CI88:CL88" si="149">SUM(CI73:CI87)</f>
        <v>1185.65</v>
      </c>
      <c r="CJ88" s="48">
        <f t="shared" si="149"/>
        <v>197.8</v>
      </c>
      <c r="CK88" s="48">
        <f t="shared" si="149"/>
        <v>34382.184</v>
      </c>
      <c r="CL88" s="48">
        <f t="shared" si="149"/>
        <v>34382.3</v>
      </c>
    </row>
    <row r="89" spans="1:90">
      <c r="A89" s="44">
        <v>52</v>
      </c>
      <c r="B89" s="29" t="s">
        <v>371</v>
      </c>
      <c r="C89" s="29" t="s">
        <v>372</v>
      </c>
      <c r="D89" s="43">
        <v>14</v>
      </c>
      <c r="E89" s="43">
        <v>21</v>
      </c>
      <c r="F89" s="170">
        <v>6</v>
      </c>
      <c r="G89" s="186">
        <f t="shared" si="109"/>
        <v>0.428571428571429</v>
      </c>
      <c r="H89" s="172">
        <f t="shared" ref="H89:H92" si="150">F89*60</f>
        <v>360</v>
      </c>
      <c r="I89" s="172">
        <f t="shared" si="137"/>
        <v>80</v>
      </c>
      <c r="J89" s="43">
        <v>33</v>
      </c>
      <c r="K89" s="43">
        <v>43</v>
      </c>
      <c r="L89" s="110">
        <v>62</v>
      </c>
      <c r="M89" s="201">
        <f t="shared" si="123"/>
        <v>1.87878787878788</v>
      </c>
      <c r="N89" s="175">
        <v>434</v>
      </c>
      <c r="O89" s="175"/>
      <c r="P89" s="199">
        <v>2314</v>
      </c>
      <c r="Q89" s="205">
        <v>2776</v>
      </c>
      <c r="R89" s="210">
        <v>2639.22</v>
      </c>
      <c r="S89" s="178">
        <f t="shared" si="124"/>
        <v>1.14054451166811</v>
      </c>
      <c r="T89" s="145">
        <v>363.5</v>
      </c>
      <c r="U89" s="124">
        <v>5</v>
      </c>
      <c r="V89" s="126">
        <v>7</v>
      </c>
      <c r="W89" s="126">
        <v>10</v>
      </c>
      <c r="X89" s="129">
        <f t="shared" si="125"/>
        <v>2</v>
      </c>
      <c r="Y89" s="128">
        <v>250</v>
      </c>
      <c r="Z89" s="133"/>
      <c r="AA89" s="43">
        <v>14</v>
      </c>
      <c r="AB89" s="43">
        <v>21</v>
      </c>
      <c r="AC89" s="67">
        <v>12</v>
      </c>
      <c r="AD89" s="67">
        <v>1470</v>
      </c>
      <c r="AE89" s="96">
        <f t="shared" si="111"/>
        <v>0.857142857142857</v>
      </c>
      <c r="AF89" s="67">
        <f t="shared" si="126"/>
        <v>147</v>
      </c>
      <c r="AG89" s="67"/>
      <c r="AH89" s="77">
        <v>82</v>
      </c>
      <c r="AI89" s="77">
        <v>99</v>
      </c>
      <c r="AJ89" s="110">
        <v>114</v>
      </c>
      <c r="AK89" s="110">
        <v>22</v>
      </c>
      <c r="AL89" s="110">
        <v>136</v>
      </c>
      <c r="AM89" s="149">
        <f t="shared" ref="AM89:AM102" si="151">AL89/AH89</f>
        <v>1.65853658536585</v>
      </c>
      <c r="AN89" s="67">
        <f t="shared" ref="AN89:AN95" si="152">AJ89*4+AK89*8</f>
        <v>632</v>
      </c>
      <c r="AO89" s="67"/>
      <c r="AP89" s="77">
        <v>47</v>
      </c>
      <c r="AQ89" s="77">
        <v>63</v>
      </c>
      <c r="AR89" s="110">
        <v>17</v>
      </c>
      <c r="AS89" s="111">
        <f t="shared" ref="AS89:AS102" si="153">AR89*1.5</f>
        <v>25.5</v>
      </c>
      <c r="AT89" s="77">
        <v>15</v>
      </c>
      <c r="AU89" s="77">
        <v>24</v>
      </c>
      <c r="AV89" s="110">
        <v>29</v>
      </c>
      <c r="AW89" s="111">
        <f>AV89*5</f>
        <v>145</v>
      </c>
      <c r="AX89" s="77">
        <v>8</v>
      </c>
      <c r="AY89" s="77">
        <v>12</v>
      </c>
      <c r="AZ89" s="110">
        <v>10</v>
      </c>
      <c r="BA89" s="111">
        <v>20</v>
      </c>
      <c r="BB89" s="77">
        <v>6</v>
      </c>
      <c r="BC89" s="77">
        <v>10</v>
      </c>
      <c r="BD89" s="110">
        <v>13</v>
      </c>
      <c r="BE89" s="215">
        <v>32.5</v>
      </c>
      <c r="BF89" s="43">
        <v>17</v>
      </c>
      <c r="BG89" s="43">
        <v>26</v>
      </c>
      <c r="BH89" s="51">
        <v>3</v>
      </c>
      <c r="BI89" s="216">
        <v>3</v>
      </c>
      <c r="BJ89" s="68">
        <v>802</v>
      </c>
      <c r="BK89" s="68">
        <v>56.1</v>
      </c>
      <c r="BL89" s="67">
        <v>18</v>
      </c>
      <c r="BM89" s="67">
        <v>13</v>
      </c>
      <c r="BN89" s="67">
        <v>1337.75</v>
      </c>
      <c r="BO89" s="96">
        <f t="shared" si="112"/>
        <v>0.722222222222222</v>
      </c>
      <c r="BP89" s="67">
        <v>66.9</v>
      </c>
      <c r="BQ89" s="67">
        <v>0</v>
      </c>
      <c r="BR89" s="77">
        <v>2274</v>
      </c>
      <c r="BS89" s="78">
        <v>2729</v>
      </c>
      <c r="BT89" s="68">
        <v>1981.42</v>
      </c>
      <c r="BU89" s="68">
        <v>99.1</v>
      </c>
      <c r="BV89" s="67">
        <v>4425</v>
      </c>
      <c r="BW89" s="67">
        <v>5163</v>
      </c>
      <c r="BX89" s="67">
        <v>3532.4</v>
      </c>
      <c r="BY89" s="103">
        <v>0.798282485875706</v>
      </c>
      <c r="BZ89" s="67">
        <v>529.9</v>
      </c>
      <c r="CA89" s="77">
        <v>7820</v>
      </c>
      <c r="CB89" s="78">
        <v>10427</v>
      </c>
      <c r="CC89" s="33">
        <v>6410.65</v>
      </c>
      <c r="CD89" s="34">
        <v>0.81977621483376</v>
      </c>
      <c r="CE89" s="35">
        <v>961.6</v>
      </c>
      <c r="CF89" s="65"/>
      <c r="CG89" s="65"/>
      <c r="CH89" s="66">
        <f t="shared" si="130"/>
        <v>4126.1</v>
      </c>
      <c r="CI89" s="65">
        <f t="shared" si="116"/>
        <v>80</v>
      </c>
      <c r="CJ89" s="67"/>
      <c r="CK89" s="68">
        <f t="shared" si="113"/>
        <v>4126.1</v>
      </c>
      <c r="CL89" s="67">
        <f t="shared" si="114"/>
        <v>4126.1</v>
      </c>
    </row>
    <row r="90" spans="1:90">
      <c r="A90" s="44">
        <v>54</v>
      </c>
      <c r="B90" s="29" t="s">
        <v>373</v>
      </c>
      <c r="C90" s="29" t="s">
        <v>372</v>
      </c>
      <c r="D90" s="43">
        <v>14</v>
      </c>
      <c r="E90" s="43">
        <v>20</v>
      </c>
      <c r="F90" s="170">
        <v>33</v>
      </c>
      <c r="G90" s="186">
        <f t="shared" si="109"/>
        <v>2.35714285714286</v>
      </c>
      <c r="H90" s="172">
        <f>F90*72</f>
        <v>2376</v>
      </c>
      <c r="I90" s="172"/>
      <c r="J90" s="43">
        <v>30</v>
      </c>
      <c r="K90" s="43">
        <v>40</v>
      </c>
      <c r="L90" s="110">
        <v>44</v>
      </c>
      <c r="M90" s="201">
        <f t="shared" si="123"/>
        <v>1.46666666666667</v>
      </c>
      <c r="N90" s="175">
        <v>308</v>
      </c>
      <c r="O90" s="175"/>
      <c r="P90" s="176">
        <v>2143</v>
      </c>
      <c r="Q90" s="209">
        <v>2572</v>
      </c>
      <c r="R90" s="210">
        <v>1078.05</v>
      </c>
      <c r="S90" s="178">
        <f t="shared" si="124"/>
        <v>0.503056462902473</v>
      </c>
      <c r="T90" s="145">
        <v>151</v>
      </c>
      <c r="U90" s="124">
        <v>4</v>
      </c>
      <c r="V90" s="126">
        <v>6</v>
      </c>
      <c r="W90" s="126">
        <v>6</v>
      </c>
      <c r="X90" s="129">
        <f t="shared" si="125"/>
        <v>1.5</v>
      </c>
      <c r="Y90" s="128">
        <v>150</v>
      </c>
      <c r="Z90" s="133"/>
      <c r="AA90" s="43">
        <v>13</v>
      </c>
      <c r="AB90" s="43">
        <v>19</v>
      </c>
      <c r="AC90" s="67">
        <v>10</v>
      </c>
      <c r="AD90" s="67">
        <v>1199.84</v>
      </c>
      <c r="AE90" s="96">
        <f t="shared" si="111"/>
        <v>0.769230769230769</v>
      </c>
      <c r="AF90" s="67">
        <f t="shared" si="126"/>
        <v>119.984</v>
      </c>
      <c r="AG90" s="67"/>
      <c r="AH90" s="43">
        <v>76</v>
      </c>
      <c r="AI90" s="43">
        <v>91</v>
      </c>
      <c r="AJ90" s="110">
        <v>79</v>
      </c>
      <c r="AK90" s="110">
        <v>13</v>
      </c>
      <c r="AL90" s="110">
        <v>92</v>
      </c>
      <c r="AM90" s="149">
        <f t="shared" si="151"/>
        <v>1.21052631578947</v>
      </c>
      <c r="AN90" s="67">
        <f t="shared" si="152"/>
        <v>420</v>
      </c>
      <c r="AO90" s="67"/>
      <c r="AP90" s="43">
        <v>43</v>
      </c>
      <c r="AQ90" s="43">
        <v>58</v>
      </c>
      <c r="AR90" s="110">
        <v>9</v>
      </c>
      <c r="AS90" s="111">
        <f t="shared" si="153"/>
        <v>13.5</v>
      </c>
      <c r="AT90" s="43">
        <v>14</v>
      </c>
      <c r="AU90" s="43">
        <v>22</v>
      </c>
      <c r="AV90" s="110">
        <v>2</v>
      </c>
      <c r="AW90" s="111">
        <f t="shared" ref="AW90:AW93" si="154">AV90*2.5</f>
        <v>5</v>
      </c>
      <c r="AX90" s="43">
        <v>7</v>
      </c>
      <c r="AY90" s="43">
        <v>11</v>
      </c>
      <c r="AZ90" s="110">
        <v>0</v>
      </c>
      <c r="BA90" s="111">
        <v>0</v>
      </c>
      <c r="BB90" s="43">
        <v>5</v>
      </c>
      <c r="BC90" s="43">
        <v>9</v>
      </c>
      <c r="BD90" s="110">
        <v>12</v>
      </c>
      <c r="BE90" s="215">
        <v>30</v>
      </c>
      <c r="BF90" s="43">
        <v>16</v>
      </c>
      <c r="BG90" s="43">
        <v>24</v>
      </c>
      <c r="BH90" s="51">
        <v>3</v>
      </c>
      <c r="BI90" s="216">
        <v>3</v>
      </c>
      <c r="BJ90" s="68">
        <v>680</v>
      </c>
      <c r="BK90" s="68">
        <v>47.6</v>
      </c>
      <c r="BL90" s="67">
        <v>18</v>
      </c>
      <c r="BM90" s="67">
        <v>17.05</v>
      </c>
      <c r="BN90" s="67">
        <v>1857.59</v>
      </c>
      <c r="BO90" s="96">
        <f t="shared" si="112"/>
        <v>0.947222222222222</v>
      </c>
      <c r="BP90" s="67">
        <v>148.6</v>
      </c>
      <c r="BQ90" s="67">
        <v>0</v>
      </c>
      <c r="BR90" s="43">
        <v>2093</v>
      </c>
      <c r="BS90" s="79">
        <v>2512</v>
      </c>
      <c r="BT90" s="68">
        <v>2293.82</v>
      </c>
      <c r="BU90" s="68">
        <v>114.7</v>
      </c>
      <c r="BV90" s="67">
        <v>4074</v>
      </c>
      <c r="BW90" s="67">
        <v>4753</v>
      </c>
      <c r="BX90" s="67">
        <v>4244</v>
      </c>
      <c r="BY90" s="103">
        <v>1.04172803141875</v>
      </c>
      <c r="BZ90" s="67">
        <v>636.6</v>
      </c>
      <c r="CA90" s="43">
        <v>7200</v>
      </c>
      <c r="CB90" s="79">
        <v>9600</v>
      </c>
      <c r="CC90" s="33">
        <v>9161.84</v>
      </c>
      <c r="CD90" s="34">
        <v>1.27247777777778</v>
      </c>
      <c r="CE90" s="35">
        <v>1374.3</v>
      </c>
      <c r="CF90" s="65"/>
      <c r="CG90" s="65"/>
      <c r="CH90" s="66">
        <f t="shared" si="130"/>
        <v>5898.284</v>
      </c>
      <c r="CI90" s="65">
        <f t="shared" si="116"/>
        <v>0</v>
      </c>
      <c r="CJ90" s="67">
        <v>238.12</v>
      </c>
      <c r="CK90" s="68">
        <f t="shared" si="113"/>
        <v>5660.164</v>
      </c>
      <c r="CL90" s="67">
        <f t="shared" si="114"/>
        <v>5660.2</v>
      </c>
    </row>
    <row r="91" spans="1:90">
      <c r="A91" s="44">
        <v>56</v>
      </c>
      <c r="B91" s="29" t="s">
        <v>374</v>
      </c>
      <c r="C91" s="29" t="s">
        <v>372</v>
      </c>
      <c r="D91" s="43">
        <v>6</v>
      </c>
      <c r="E91" s="43">
        <v>9</v>
      </c>
      <c r="F91" s="170">
        <v>2</v>
      </c>
      <c r="G91" s="186">
        <f t="shared" si="109"/>
        <v>0.333333333333333</v>
      </c>
      <c r="H91" s="172">
        <f t="shared" si="150"/>
        <v>120</v>
      </c>
      <c r="I91" s="172">
        <f t="shared" ref="I91:I94" si="155">(D91-F91)*10</f>
        <v>40</v>
      </c>
      <c r="J91" s="43">
        <v>14</v>
      </c>
      <c r="K91" s="43">
        <v>18</v>
      </c>
      <c r="L91" s="110">
        <v>42</v>
      </c>
      <c r="M91" s="201">
        <f t="shared" si="123"/>
        <v>3</v>
      </c>
      <c r="N91" s="175">
        <v>294</v>
      </c>
      <c r="O91" s="175"/>
      <c r="P91" s="176">
        <v>980</v>
      </c>
      <c r="Q91" s="209">
        <v>1176</v>
      </c>
      <c r="R91" s="210">
        <v>1835.51</v>
      </c>
      <c r="S91" s="178">
        <f t="shared" si="124"/>
        <v>1.8729693877551</v>
      </c>
      <c r="T91" s="145">
        <v>339</v>
      </c>
      <c r="U91" s="124">
        <v>2</v>
      </c>
      <c r="V91" s="126">
        <v>3</v>
      </c>
      <c r="W91" s="126">
        <v>5</v>
      </c>
      <c r="X91" s="129">
        <f t="shared" si="125"/>
        <v>2.5</v>
      </c>
      <c r="Y91" s="128">
        <v>125</v>
      </c>
      <c r="Z91" s="133"/>
      <c r="AA91" s="110">
        <v>6</v>
      </c>
      <c r="AB91" s="43">
        <v>9</v>
      </c>
      <c r="AC91" s="67">
        <v>2</v>
      </c>
      <c r="AD91" s="67">
        <v>220</v>
      </c>
      <c r="AE91" s="96">
        <f t="shared" si="111"/>
        <v>0.333333333333333</v>
      </c>
      <c r="AF91" s="67">
        <f t="shared" si="126"/>
        <v>22</v>
      </c>
      <c r="AG91" s="67">
        <v>24</v>
      </c>
      <c r="AH91" s="43">
        <v>35</v>
      </c>
      <c r="AI91" s="43">
        <v>42</v>
      </c>
      <c r="AJ91" s="110">
        <v>12</v>
      </c>
      <c r="AK91" s="110">
        <v>17</v>
      </c>
      <c r="AL91" s="110">
        <v>29</v>
      </c>
      <c r="AM91" s="149">
        <f t="shared" si="151"/>
        <v>0.828571428571429</v>
      </c>
      <c r="AN91" s="67">
        <f t="shared" si="138"/>
        <v>138</v>
      </c>
      <c r="AO91" s="67"/>
      <c r="AP91" s="43">
        <v>20</v>
      </c>
      <c r="AQ91" s="43">
        <v>26</v>
      </c>
      <c r="AR91" s="110">
        <v>13</v>
      </c>
      <c r="AS91" s="111">
        <f t="shared" si="153"/>
        <v>19.5</v>
      </c>
      <c r="AT91" s="43">
        <v>7</v>
      </c>
      <c r="AU91" s="43">
        <v>10</v>
      </c>
      <c r="AV91" s="110">
        <v>6</v>
      </c>
      <c r="AW91" s="111">
        <f t="shared" si="154"/>
        <v>15</v>
      </c>
      <c r="AX91" s="43">
        <v>3</v>
      </c>
      <c r="AY91" s="43">
        <v>5</v>
      </c>
      <c r="AZ91" s="110">
        <v>2</v>
      </c>
      <c r="BA91" s="111">
        <v>4</v>
      </c>
      <c r="BB91" s="43">
        <v>2</v>
      </c>
      <c r="BC91" s="43">
        <v>4</v>
      </c>
      <c r="BD91" s="110">
        <v>11</v>
      </c>
      <c r="BE91" s="215">
        <v>27.5</v>
      </c>
      <c r="BF91" s="43">
        <v>7</v>
      </c>
      <c r="BG91" s="43">
        <v>11</v>
      </c>
      <c r="BH91" s="51">
        <v>4</v>
      </c>
      <c r="BI91" s="216">
        <v>4</v>
      </c>
      <c r="BJ91" s="67">
        <v>108.8</v>
      </c>
      <c r="BK91" s="64">
        <v>7.6</v>
      </c>
      <c r="BL91" s="67">
        <v>7</v>
      </c>
      <c r="BM91" s="67">
        <v>3</v>
      </c>
      <c r="BN91" s="67">
        <v>243.84</v>
      </c>
      <c r="BO91" s="96">
        <f t="shared" si="112"/>
        <v>0.428571428571429</v>
      </c>
      <c r="BP91" s="67">
        <v>12.2</v>
      </c>
      <c r="BQ91" s="67">
        <v>12</v>
      </c>
      <c r="BR91" s="43">
        <v>964</v>
      </c>
      <c r="BS91" s="79">
        <v>1157</v>
      </c>
      <c r="BT91" s="68">
        <v>567.89</v>
      </c>
      <c r="BU91" s="68">
        <v>28.4</v>
      </c>
      <c r="BV91" s="67">
        <v>1877</v>
      </c>
      <c r="BW91" s="67">
        <v>2190</v>
      </c>
      <c r="BX91" s="67">
        <v>5174.4</v>
      </c>
      <c r="BY91" s="103">
        <v>2.75673947789025</v>
      </c>
      <c r="BZ91" s="67">
        <v>1293.6</v>
      </c>
      <c r="CA91" s="43">
        <v>3317</v>
      </c>
      <c r="CB91" s="79">
        <v>4422</v>
      </c>
      <c r="CC91" s="33">
        <v>2239.02</v>
      </c>
      <c r="CD91" s="34">
        <v>0.675013566475731</v>
      </c>
      <c r="CE91" s="35">
        <v>335.9</v>
      </c>
      <c r="CF91" s="65">
        <v>2</v>
      </c>
      <c r="CG91" s="65">
        <f>CF91*3.75</f>
        <v>7.5</v>
      </c>
      <c r="CH91" s="66">
        <f t="shared" si="130"/>
        <v>2793.2</v>
      </c>
      <c r="CI91" s="65">
        <f t="shared" si="116"/>
        <v>76</v>
      </c>
      <c r="CJ91" s="67">
        <v>1.65</v>
      </c>
      <c r="CK91" s="68">
        <f t="shared" si="113"/>
        <v>2791.55</v>
      </c>
      <c r="CL91" s="67">
        <f t="shared" si="114"/>
        <v>2791.6</v>
      </c>
    </row>
    <row r="92" spans="1:90">
      <c r="A92" s="44">
        <v>58</v>
      </c>
      <c r="B92" s="29" t="s">
        <v>375</v>
      </c>
      <c r="C92" s="29" t="s">
        <v>372</v>
      </c>
      <c r="D92" s="43">
        <v>4</v>
      </c>
      <c r="E92" s="43">
        <v>6</v>
      </c>
      <c r="F92" s="170"/>
      <c r="G92" s="186">
        <f t="shared" si="109"/>
        <v>0</v>
      </c>
      <c r="H92" s="172">
        <f t="shared" si="150"/>
        <v>0</v>
      </c>
      <c r="I92" s="172">
        <f t="shared" si="155"/>
        <v>40</v>
      </c>
      <c r="J92" s="43">
        <v>10</v>
      </c>
      <c r="K92" s="43">
        <v>13</v>
      </c>
      <c r="L92" s="110">
        <v>8</v>
      </c>
      <c r="M92" s="201">
        <f t="shared" si="123"/>
        <v>0.8</v>
      </c>
      <c r="N92" s="175">
        <v>40</v>
      </c>
      <c r="O92" s="175"/>
      <c r="P92" s="176">
        <v>604</v>
      </c>
      <c r="Q92" s="209">
        <v>725</v>
      </c>
      <c r="R92" s="210">
        <v>147.4</v>
      </c>
      <c r="S92" s="178">
        <f t="shared" si="124"/>
        <v>0.244039735099338</v>
      </c>
      <c r="T92" s="145">
        <v>0</v>
      </c>
      <c r="U92" s="124">
        <v>1</v>
      </c>
      <c r="V92" s="126">
        <v>2</v>
      </c>
      <c r="W92" s="126">
        <v>0</v>
      </c>
      <c r="X92" s="129">
        <f t="shared" si="125"/>
        <v>0</v>
      </c>
      <c r="Y92" s="128">
        <v>0</v>
      </c>
      <c r="Z92" s="133">
        <v>5</v>
      </c>
      <c r="AA92" s="43">
        <v>4</v>
      </c>
      <c r="AB92" s="43">
        <v>6</v>
      </c>
      <c r="AC92" s="67">
        <v>4</v>
      </c>
      <c r="AD92" s="67">
        <v>509.84</v>
      </c>
      <c r="AE92" s="96">
        <f t="shared" si="111"/>
        <v>1</v>
      </c>
      <c r="AF92" s="67">
        <f t="shared" si="126"/>
        <v>50.984</v>
      </c>
      <c r="AG92" s="67"/>
      <c r="AH92" s="43">
        <v>25</v>
      </c>
      <c r="AI92" s="43">
        <v>29</v>
      </c>
      <c r="AJ92" s="110">
        <v>7</v>
      </c>
      <c r="AK92" s="110">
        <v>0</v>
      </c>
      <c r="AL92" s="110">
        <v>7</v>
      </c>
      <c r="AM92" s="149">
        <f t="shared" si="151"/>
        <v>0.28</v>
      </c>
      <c r="AN92" s="67">
        <f t="shared" si="138"/>
        <v>21</v>
      </c>
      <c r="AO92" s="67">
        <f t="shared" ref="AO92:AO96" si="156">(AH92-AL92)*2.5</f>
        <v>45</v>
      </c>
      <c r="AP92" s="43">
        <v>14</v>
      </c>
      <c r="AQ92" s="43">
        <v>19</v>
      </c>
      <c r="AR92" s="110">
        <v>4</v>
      </c>
      <c r="AS92" s="111">
        <f t="shared" si="153"/>
        <v>6</v>
      </c>
      <c r="AT92" s="43">
        <v>5</v>
      </c>
      <c r="AU92" s="43">
        <v>7</v>
      </c>
      <c r="AV92" s="110">
        <v>4</v>
      </c>
      <c r="AW92" s="111">
        <f t="shared" si="154"/>
        <v>10</v>
      </c>
      <c r="AX92" s="43">
        <v>2</v>
      </c>
      <c r="AY92" s="43">
        <v>4</v>
      </c>
      <c r="AZ92" s="110">
        <v>1</v>
      </c>
      <c r="BA92" s="111">
        <v>2</v>
      </c>
      <c r="BB92" s="43">
        <v>2</v>
      </c>
      <c r="BC92" s="43">
        <v>3</v>
      </c>
      <c r="BD92" s="110">
        <v>0</v>
      </c>
      <c r="BE92" s="215">
        <v>0</v>
      </c>
      <c r="BF92" s="43">
        <v>5</v>
      </c>
      <c r="BG92" s="43">
        <v>8</v>
      </c>
      <c r="BH92" s="51">
        <v>2</v>
      </c>
      <c r="BI92" s="216">
        <v>2</v>
      </c>
      <c r="BJ92" s="67"/>
      <c r="BK92" s="68"/>
      <c r="BL92" s="67"/>
      <c r="BM92" s="67"/>
      <c r="BN92" s="67"/>
      <c r="BO92" s="96"/>
      <c r="BP92" s="67">
        <v>0</v>
      </c>
      <c r="BQ92" s="67">
        <v>0</v>
      </c>
      <c r="BR92" s="43">
        <v>685</v>
      </c>
      <c r="BS92" s="79">
        <v>823</v>
      </c>
      <c r="BT92" s="68">
        <v>432.3</v>
      </c>
      <c r="BU92" s="68">
        <v>21.6</v>
      </c>
      <c r="BV92" s="67">
        <v>1334</v>
      </c>
      <c r="BW92" s="67">
        <v>1557</v>
      </c>
      <c r="BX92" s="67">
        <v>1046.06</v>
      </c>
      <c r="BY92" s="103">
        <v>0.784152923538231</v>
      </c>
      <c r="BZ92" s="67">
        <v>156.9</v>
      </c>
      <c r="CA92" s="43">
        <v>2358</v>
      </c>
      <c r="CB92" s="79">
        <v>3145</v>
      </c>
      <c r="CC92" s="33">
        <v>1752.64</v>
      </c>
      <c r="CD92" s="34">
        <v>0.743273960983885</v>
      </c>
      <c r="CE92" s="35">
        <v>262.9</v>
      </c>
      <c r="CF92" s="65"/>
      <c r="CG92" s="65"/>
      <c r="CH92" s="66">
        <f t="shared" si="130"/>
        <v>573.384</v>
      </c>
      <c r="CI92" s="65">
        <f t="shared" si="116"/>
        <v>90</v>
      </c>
      <c r="CJ92" s="67"/>
      <c r="CK92" s="68">
        <f t="shared" si="113"/>
        <v>573.384</v>
      </c>
      <c r="CL92" s="67">
        <f t="shared" si="114"/>
        <v>573.4</v>
      </c>
    </row>
    <row r="93" spans="1:90">
      <c r="A93" s="44">
        <v>351</v>
      </c>
      <c r="B93" s="29" t="s">
        <v>376</v>
      </c>
      <c r="C93" s="29" t="s">
        <v>372</v>
      </c>
      <c r="D93" s="43">
        <v>11</v>
      </c>
      <c r="E93" s="43">
        <v>17</v>
      </c>
      <c r="F93" s="170">
        <v>32</v>
      </c>
      <c r="G93" s="186">
        <f t="shared" si="109"/>
        <v>2.90909090909091</v>
      </c>
      <c r="H93" s="172">
        <f>F93*72</f>
        <v>2304</v>
      </c>
      <c r="I93" s="172"/>
      <c r="J93" s="43">
        <v>24</v>
      </c>
      <c r="K93" s="43">
        <v>31</v>
      </c>
      <c r="L93" s="110">
        <v>29</v>
      </c>
      <c r="M93" s="201">
        <f t="shared" si="123"/>
        <v>1.20833333333333</v>
      </c>
      <c r="N93" s="175">
        <v>145</v>
      </c>
      <c r="O93" s="175"/>
      <c r="P93" s="176">
        <v>1124</v>
      </c>
      <c r="Q93" s="209">
        <v>1349</v>
      </c>
      <c r="R93" s="210">
        <v>1597.4</v>
      </c>
      <c r="S93" s="178">
        <f t="shared" si="124"/>
        <v>1.4211743772242</v>
      </c>
      <c r="T93" s="145">
        <v>280</v>
      </c>
      <c r="U93" s="124">
        <v>3</v>
      </c>
      <c r="V93" s="126">
        <v>6</v>
      </c>
      <c r="W93" s="126">
        <v>7</v>
      </c>
      <c r="X93" s="129">
        <f t="shared" si="125"/>
        <v>2.33333333333333</v>
      </c>
      <c r="Y93" s="128">
        <v>175</v>
      </c>
      <c r="Z93" s="133"/>
      <c r="AA93" s="43">
        <v>11</v>
      </c>
      <c r="AB93" s="43">
        <v>16</v>
      </c>
      <c r="AC93" s="67">
        <v>7</v>
      </c>
      <c r="AD93" s="67">
        <v>858</v>
      </c>
      <c r="AE93" s="96">
        <f t="shared" si="111"/>
        <v>0.636363636363636</v>
      </c>
      <c r="AF93" s="67">
        <f t="shared" si="126"/>
        <v>85.8</v>
      </c>
      <c r="AG93" s="67">
        <v>24</v>
      </c>
      <c r="AH93" s="43">
        <v>60</v>
      </c>
      <c r="AI93" s="43">
        <v>71</v>
      </c>
      <c r="AJ93" s="110">
        <v>11</v>
      </c>
      <c r="AK93" s="110">
        <v>6</v>
      </c>
      <c r="AL93" s="110">
        <v>17</v>
      </c>
      <c r="AM93" s="149">
        <f t="shared" si="151"/>
        <v>0.283333333333333</v>
      </c>
      <c r="AN93" s="67">
        <f t="shared" si="138"/>
        <v>69</v>
      </c>
      <c r="AO93" s="67">
        <f t="shared" si="156"/>
        <v>107.5</v>
      </c>
      <c r="AP93" s="43">
        <v>34</v>
      </c>
      <c r="AQ93" s="43">
        <v>45</v>
      </c>
      <c r="AR93" s="110">
        <v>16</v>
      </c>
      <c r="AS93" s="111">
        <f t="shared" si="153"/>
        <v>24</v>
      </c>
      <c r="AT93" s="43">
        <v>11</v>
      </c>
      <c r="AU93" s="43">
        <v>19</v>
      </c>
      <c r="AV93" s="110">
        <v>5</v>
      </c>
      <c r="AW93" s="111">
        <f t="shared" si="154"/>
        <v>12.5</v>
      </c>
      <c r="AX93" s="43">
        <v>6</v>
      </c>
      <c r="AY93" s="43">
        <v>10</v>
      </c>
      <c r="AZ93" s="110">
        <v>4</v>
      </c>
      <c r="BA93" s="111">
        <v>8</v>
      </c>
      <c r="BB93" s="43">
        <v>4</v>
      </c>
      <c r="BC93" s="43">
        <v>7</v>
      </c>
      <c r="BD93" s="110">
        <v>3</v>
      </c>
      <c r="BE93" s="215">
        <v>4.5</v>
      </c>
      <c r="BF93" s="43">
        <v>12</v>
      </c>
      <c r="BG93" s="43">
        <v>19</v>
      </c>
      <c r="BH93" s="51">
        <v>5</v>
      </c>
      <c r="BI93" s="216">
        <v>5</v>
      </c>
      <c r="BJ93" s="67">
        <v>1374.08</v>
      </c>
      <c r="BK93" s="68">
        <v>96.2</v>
      </c>
      <c r="BL93" s="67">
        <v>10</v>
      </c>
      <c r="BM93" s="67">
        <v>1</v>
      </c>
      <c r="BN93" s="67">
        <v>120</v>
      </c>
      <c r="BO93" s="96">
        <f t="shared" si="112"/>
        <v>0.1</v>
      </c>
      <c r="BP93" s="67">
        <v>6</v>
      </c>
      <c r="BQ93" s="67">
        <v>27</v>
      </c>
      <c r="BR93" s="43">
        <v>1649</v>
      </c>
      <c r="BS93" s="79">
        <v>1977</v>
      </c>
      <c r="BT93" s="68">
        <v>1676.3</v>
      </c>
      <c r="BU93" s="68">
        <v>83.8</v>
      </c>
      <c r="BV93" s="67">
        <v>3198</v>
      </c>
      <c r="BW93" s="67">
        <v>3732</v>
      </c>
      <c r="BX93" s="67">
        <v>1652.5</v>
      </c>
      <c r="BY93" s="103">
        <v>0.516729205753596</v>
      </c>
      <c r="BZ93" s="67">
        <v>247.9</v>
      </c>
      <c r="CA93" s="43">
        <v>5657</v>
      </c>
      <c r="CB93" s="79">
        <v>7543</v>
      </c>
      <c r="CC93" s="33">
        <v>4612.08</v>
      </c>
      <c r="CD93" s="34">
        <v>0.815287254728655</v>
      </c>
      <c r="CE93" s="35">
        <v>691.8</v>
      </c>
      <c r="CF93" s="65"/>
      <c r="CG93" s="65"/>
      <c r="CH93" s="66">
        <f t="shared" si="130"/>
        <v>4238.5</v>
      </c>
      <c r="CI93" s="65">
        <f t="shared" si="116"/>
        <v>158.5</v>
      </c>
      <c r="CJ93" s="67"/>
      <c r="CK93" s="68">
        <f t="shared" si="113"/>
        <v>4238.5</v>
      </c>
      <c r="CL93" s="67">
        <f t="shared" si="114"/>
        <v>4238.5</v>
      </c>
    </row>
    <row r="94" spans="1:90">
      <c r="A94" s="44">
        <v>367</v>
      </c>
      <c r="B94" s="29" t="s">
        <v>377</v>
      </c>
      <c r="C94" s="29" t="s">
        <v>372</v>
      </c>
      <c r="D94" s="43">
        <v>10</v>
      </c>
      <c r="E94" s="43">
        <v>15</v>
      </c>
      <c r="F94" s="170"/>
      <c r="G94" s="186">
        <f t="shared" si="109"/>
        <v>0</v>
      </c>
      <c r="H94" s="172">
        <f t="shared" ref="H94:H102" si="157">F94*60</f>
        <v>0</v>
      </c>
      <c r="I94" s="172">
        <f t="shared" si="155"/>
        <v>100</v>
      </c>
      <c r="J94" s="43">
        <v>24</v>
      </c>
      <c r="K94" s="43">
        <v>31</v>
      </c>
      <c r="L94" s="110">
        <v>20</v>
      </c>
      <c r="M94" s="201">
        <f t="shared" si="123"/>
        <v>0.833333333333333</v>
      </c>
      <c r="N94" s="175">
        <v>100</v>
      </c>
      <c r="O94" s="175"/>
      <c r="P94" s="176">
        <v>1356</v>
      </c>
      <c r="Q94" s="209">
        <v>1627</v>
      </c>
      <c r="R94" s="210">
        <v>1718.14</v>
      </c>
      <c r="S94" s="178">
        <f t="shared" si="124"/>
        <v>1.26706489675516</v>
      </c>
      <c r="T94" s="145">
        <v>302.5</v>
      </c>
      <c r="U94" s="124">
        <v>3</v>
      </c>
      <c r="V94" s="126">
        <v>5</v>
      </c>
      <c r="W94" s="126">
        <v>1</v>
      </c>
      <c r="X94" s="129">
        <f t="shared" si="125"/>
        <v>0.333333333333333</v>
      </c>
      <c r="Y94" s="128">
        <v>15</v>
      </c>
      <c r="Z94" s="133">
        <v>10</v>
      </c>
      <c r="AA94" s="110">
        <v>10</v>
      </c>
      <c r="AB94" s="43">
        <v>15</v>
      </c>
      <c r="AC94" s="67">
        <v>3</v>
      </c>
      <c r="AD94" s="67">
        <v>375</v>
      </c>
      <c r="AE94" s="96">
        <f t="shared" si="111"/>
        <v>0.3</v>
      </c>
      <c r="AF94" s="67">
        <f t="shared" si="126"/>
        <v>37.5</v>
      </c>
      <c r="AG94" s="67">
        <v>42</v>
      </c>
      <c r="AH94" s="43">
        <v>59</v>
      </c>
      <c r="AI94" s="43">
        <v>70</v>
      </c>
      <c r="AJ94" s="110">
        <v>52</v>
      </c>
      <c r="AK94" s="110">
        <v>24</v>
      </c>
      <c r="AL94" s="110">
        <v>76</v>
      </c>
      <c r="AM94" s="149">
        <f t="shared" si="151"/>
        <v>1.28813559322034</v>
      </c>
      <c r="AN94" s="67">
        <f t="shared" si="152"/>
        <v>400</v>
      </c>
      <c r="AO94" s="67"/>
      <c r="AP94" s="43">
        <v>33</v>
      </c>
      <c r="AQ94" s="43">
        <v>44</v>
      </c>
      <c r="AR94" s="110">
        <v>18</v>
      </c>
      <c r="AS94" s="111">
        <f t="shared" si="153"/>
        <v>27</v>
      </c>
      <c r="AT94" s="43">
        <v>11</v>
      </c>
      <c r="AU94" s="43">
        <v>18</v>
      </c>
      <c r="AV94" s="110">
        <v>21</v>
      </c>
      <c r="AW94" s="111">
        <f>AV94*5</f>
        <v>105</v>
      </c>
      <c r="AX94" s="43">
        <v>6</v>
      </c>
      <c r="AY94" s="43">
        <v>9</v>
      </c>
      <c r="AZ94" s="110">
        <v>8</v>
      </c>
      <c r="BA94" s="111">
        <v>16</v>
      </c>
      <c r="BB94" s="43">
        <v>4</v>
      </c>
      <c r="BC94" s="43">
        <v>7</v>
      </c>
      <c r="BD94" s="110">
        <v>3</v>
      </c>
      <c r="BE94" s="215">
        <v>4.5</v>
      </c>
      <c r="BF94" s="43">
        <v>12</v>
      </c>
      <c r="BG94" s="43">
        <v>18</v>
      </c>
      <c r="BH94" s="51">
        <v>8</v>
      </c>
      <c r="BI94" s="216">
        <v>8</v>
      </c>
      <c r="BJ94" s="67"/>
      <c r="BK94" s="68"/>
      <c r="BL94" s="67">
        <v>14</v>
      </c>
      <c r="BM94" s="67">
        <v>3</v>
      </c>
      <c r="BN94" s="67">
        <v>248.1</v>
      </c>
      <c r="BO94" s="96">
        <f t="shared" si="112"/>
        <v>0.214285714285714</v>
      </c>
      <c r="BP94" s="67">
        <v>12.4</v>
      </c>
      <c r="BQ94" s="67">
        <v>33</v>
      </c>
      <c r="BR94" s="43">
        <v>1619</v>
      </c>
      <c r="BS94" s="79">
        <v>1943</v>
      </c>
      <c r="BT94" s="68">
        <v>1126.6</v>
      </c>
      <c r="BU94" s="68">
        <v>56.3</v>
      </c>
      <c r="BV94" s="67">
        <v>3151</v>
      </c>
      <c r="BW94" s="67">
        <v>3677</v>
      </c>
      <c r="BX94" s="67">
        <v>2894.9</v>
      </c>
      <c r="BY94" s="103">
        <v>0.918724214535068</v>
      </c>
      <c r="BZ94" s="67">
        <v>434.2</v>
      </c>
      <c r="CA94" s="43">
        <v>5568</v>
      </c>
      <c r="CB94" s="79">
        <v>7425</v>
      </c>
      <c r="CC94" s="33">
        <v>4811.34</v>
      </c>
      <c r="CD94" s="34">
        <v>0.864105603448276</v>
      </c>
      <c r="CE94" s="35">
        <v>721.7</v>
      </c>
      <c r="CF94" s="65"/>
      <c r="CG94" s="65"/>
      <c r="CH94" s="66">
        <f t="shared" si="130"/>
        <v>2240.1</v>
      </c>
      <c r="CI94" s="65">
        <f t="shared" si="116"/>
        <v>185</v>
      </c>
      <c r="CJ94" s="67">
        <v>2.95</v>
      </c>
      <c r="CK94" s="68">
        <f t="shared" si="113"/>
        <v>2237.15</v>
      </c>
      <c r="CL94" s="67">
        <f t="shared" si="114"/>
        <v>2237.2</v>
      </c>
    </row>
    <row r="95" spans="1:90">
      <c r="A95" s="44">
        <v>572</v>
      </c>
      <c r="B95" s="29" t="s">
        <v>378</v>
      </c>
      <c r="C95" s="29" t="s">
        <v>372</v>
      </c>
      <c r="D95" s="43">
        <v>4</v>
      </c>
      <c r="E95" s="43">
        <v>6</v>
      </c>
      <c r="F95" s="170">
        <v>4</v>
      </c>
      <c r="G95" s="186">
        <f t="shared" si="109"/>
        <v>1</v>
      </c>
      <c r="H95" s="172">
        <f t="shared" si="157"/>
        <v>240</v>
      </c>
      <c r="I95" s="172"/>
      <c r="J95" s="43">
        <v>10</v>
      </c>
      <c r="K95" s="43">
        <v>13</v>
      </c>
      <c r="L95" s="110">
        <v>6</v>
      </c>
      <c r="M95" s="201">
        <f t="shared" si="123"/>
        <v>0.6</v>
      </c>
      <c r="N95" s="175">
        <v>30</v>
      </c>
      <c r="O95" s="175">
        <v>12</v>
      </c>
      <c r="P95" s="176">
        <v>480</v>
      </c>
      <c r="Q95" s="209">
        <v>577</v>
      </c>
      <c r="R95" s="210">
        <v>513.1</v>
      </c>
      <c r="S95" s="178">
        <f t="shared" si="124"/>
        <v>1.06895833333333</v>
      </c>
      <c r="T95" s="145">
        <v>71</v>
      </c>
      <c r="U95" s="124">
        <v>1</v>
      </c>
      <c r="V95" s="126">
        <v>2</v>
      </c>
      <c r="W95" s="126">
        <v>1</v>
      </c>
      <c r="X95" s="129">
        <f t="shared" si="125"/>
        <v>1</v>
      </c>
      <c r="Y95" s="128">
        <v>15</v>
      </c>
      <c r="Z95" s="133"/>
      <c r="AA95" s="43">
        <v>4</v>
      </c>
      <c r="AB95" s="43">
        <v>6</v>
      </c>
      <c r="AC95" s="67">
        <v>3</v>
      </c>
      <c r="AD95" s="67">
        <v>345</v>
      </c>
      <c r="AE95" s="96">
        <f t="shared" si="111"/>
        <v>0.75</v>
      </c>
      <c r="AF95" s="67">
        <f t="shared" si="126"/>
        <v>34.5</v>
      </c>
      <c r="AG95" s="67"/>
      <c r="AH95" s="43">
        <v>25</v>
      </c>
      <c r="AI95" s="43">
        <v>31</v>
      </c>
      <c r="AJ95" s="110">
        <v>29</v>
      </c>
      <c r="AK95" s="110">
        <v>4</v>
      </c>
      <c r="AL95" s="110">
        <v>33</v>
      </c>
      <c r="AM95" s="149">
        <f t="shared" si="151"/>
        <v>1.32</v>
      </c>
      <c r="AN95" s="67">
        <f t="shared" si="152"/>
        <v>148</v>
      </c>
      <c r="AO95" s="67"/>
      <c r="AP95" s="43">
        <v>14</v>
      </c>
      <c r="AQ95" s="43">
        <v>19</v>
      </c>
      <c r="AR95" s="110">
        <v>10</v>
      </c>
      <c r="AS95" s="111">
        <f t="shared" si="153"/>
        <v>15</v>
      </c>
      <c r="AT95" s="43">
        <v>5</v>
      </c>
      <c r="AU95" s="43">
        <v>7</v>
      </c>
      <c r="AV95" s="110">
        <v>0</v>
      </c>
      <c r="AW95" s="111">
        <f t="shared" ref="AW95:AW102" si="158">AV95*2.5</f>
        <v>0</v>
      </c>
      <c r="AX95" s="43">
        <v>3</v>
      </c>
      <c r="AY95" s="43">
        <v>4</v>
      </c>
      <c r="AZ95" s="110">
        <v>3</v>
      </c>
      <c r="BA95" s="111">
        <v>6</v>
      </c>
      <c r="BB95" s="43">
        <v>2</v>
      </c>
      <c r="BC95" s="43">
        <v>3</v>
      </c>
      <c r="BD95" s="110">
        <v>2</v>
      </c>
      <c r="BE95" s="215">
        <v>3</v>
      </c>
      <c r="BF95" s="43">
        <v>5</v>
      </c>
      <c r="BG95" s="43">
        <v>8</v>
      </c>
      <c r="BH95" s="51">
        <v>0</v>
      </c>
      <c r="BI95" s="216">
        <v>0</v>
      </c>
      <c r="BJ95" s="67">
        <v>325.44</v>
      </c>
      <c r="BK95" s="68">
        <v>22.8</v>
      </c>
      <c r="BL95" s="67">
        <v>8</v>
      </c>
      <c r="BM95" s="67">
        <v>3</v>
      </c>
      <c r="BN95" s="67">
        <v>358</v>
      </c>
      <c r="BO95" s="96">
        <f t="shared" si="112"/>
        <v>0.375</v>
      </c>
      <c r="BP95" s="67">
        <v>17.9</v>
      </c>
      <c r="BQ95" s="67">
        <v>15</v>
      </c>
      <c r="BR95" s="43">
        <v>701</v>
      </c>
      <c r="BS95" s="79">
        <v>841</v>
      </c>
      <c r="BT95" s="68">
        <v>393</v>
      </c>
      <c r="BU95" s="68">
        <v>19.7</v>
      </c>
      <c r="BV95" s="67">
        <v>1365</v>
      </c>
      <c r="BW95" s="67">
        <v>1593</v>
      </c>
      <c r="BX95" s="67">
        <v>1932.15</v>
      </c>
      <c r="BY95" s="103">
        <v>1.41549450549451</v>
      </c>
      <c r="BZ95" s="67">
        <v>483</v>
      </c>
      <c r="CA95" s="43">
        <v>2412</v>
      </c>
      <c r="CB95" s="79">
        <v>3216</v>
      </c>
      <c r="CC95" s="33">
        <v>2098.66</v>
      </c>
      <c r="CD95" s="34">
        <v>0.870091210613599</v>
      </c>
      <c r="CE95" s="35">
        <v>314.8</v>
      </c>
      <c r="CF95" s="65"/>
      <c r="CG95" s="65"/>
      <c r="CH95" s="66">
        <f t="shared" si="130"/>
        <v>1420.7</v>
      </c>
      <c r="CI95" s="65">
        <f t="shared" si="116"/>
        <v>27</v>
      </c>
      <c r="CJ95" s="67"/>
      <c r="CK95" s="68">
        <f t="shared" si="113"/>
        <v>1420.7</v>
      </c>
      <c r="CL95" s="67">
        <f t="shared" si="114"/>
        <v>1420.7</v>
      </c>
    </row>
    <row r="96" spans="1:90">
      <c r="A96" s="44">
        <v>587</v>
      </c>
      <c r="B96" s="29" t="s">
        <v>379</v>
      </c>
      <c r="C96" s="29" t="s">
        <v>372</v>
      </c>
      <c r="D96" s="43">
        <v>6</v>
      </c>
      <c r="E96" s="43">
        <v>10</v>
      </c>
      <c r="F96" s="170">
        <v>1</v>
      </c>
      <c r="G96" s="186">
        <f t="shared" si="109"/>
        <v>0.166666666666667</v>
      </c>
      <c r="H96" s="172">
        <f t="shared" si="157"/>
        <v>60</v>
      </c>
      <c r="I96" s="172">
        <f t="shared" ref="I96:I102" si="159">(D96-F96)*10</f>
        <v>50</v>
      </c>
      <c r="J96" s="43">
        <v>14</v>
      </c>
      <c r="K96" s="43">
        <v>19</v>
      </c>
      <c r="L96" s="110">
        <v>17</v>
      </c>
      <c r="M96" s="201">
        <f t="shared" si="123"/>
        <v>1.21428571428571</v>
      </c>
      <c r="N96" s="175">
        <v>85</v>
      </c>
      <c r="O96" s="175"/>
      <c r="P96" s="176">
        <v>731</v>
      </c>
      <c r="Q96" s="209">
        <v>878</v>
      </c>
      <c r="R96" s="210">
        <v>285.43</v>
      </c>
      <c r="S96" s="178">
        <f t="shared" si="124"/>
        <v>0.39046511627907</v>
      </c>
      <c r="T96" s="145">
        <v>0</v>
      </c>
      <c r="U96" s="124">
        <v>2</v>
      </c>
      <c r="V96" s="126">
        <v>3</v>
      </c>
      <c r="W96" s="126">
        <v>3</v>
      </c>
      <c r="X96" s="129">
        <f t="shared" si="125"/>
        <v>1.5</v>
      </c>
      <c r="Y96" s="128">
        <v>75</v>
      </c>
      <c r="Z96" s="133"/>
      <c r="AA96" s="110">
        <v>6</v>
      </c>
      <c r="AB96" s="43">
        <v>9</v>
      </c>
      <c r="AC96" s="67">
        <v>2</v>
      </c>
      <c r="AD96" s="67">
        <v>250</v>
      </c>
      <c r="AE96" s="96">
        <f t="shared" si="111"/>
        <v>0.333333333333333</v>
      </c>
      <c r="AF96" s="67">
        <f t="shared" si="126"/>
        <v>25</v>
      </c>
      <c r="AG96" s="67">
        <v>24</v>
      </c>
      <c r="AH96" s="43">
        <v>36</v>
      </c>
      <c r="AI96" s="43">
        <v>42</v>
      </c>
      <c r="AJ96" s="110">
        <v>15</v>
      </c>
      <c r="AK96" s="110">
        <v>6</v>
      </c>
      <c r="AL96" s="110">
        <v>21</v>
      </c>
      <c r="AM96" s="149">
        <f t="shared" si="151"/>
        <v>0.583333333333333</v>
      </c>
      <c r="AN96" s="67">
        <f t="shared" ref="AN96:AN99" si="160">AJ96*3+AK96*6</f>
        <v>81</v>
      </c>
      <c r="AO96" s="67">
        <f t="shared" si="156"/>
        <v>37.5</v>
      </c>
      <c r="AP96" s="43">
        <v>20</v>
      </c>
      <c r="AQ96" s="43">
        <v>28</v>
      </c>
      <c r="AR96" s="110">
        <v>7</v>
      </c>
      <c r="AS96" s="111">
        <f t="shared" si="153"/>
        <v>10.5</v>
      </c>
      <c r="AT96" s="43">
        <v>7</v>
      </c>
      <c r="AU96" s="43">
        <v>11</v>
      </c>
      <c r="AV96" s="110">
        <v>3</v>
      </c>
      <c r="AW96" s="111">
        <f t="shared" si="158"/>
        <v>7.5</v>
      </c>
      <c r="AX96" s="43">
        <v>3</v>
      </c>
      <c r="AY96" s="43">
        <v>5</v>
      </c>
      <c r="AZ96" s="110">
        <v>7</v>
      </c>
      <c r="BA96" s="111">
        <f t="shared" ref="BA96:BA98" si="161">AZ96*4</f>
        <v>28</v>
      </c>
      <c r="BB96" s="43">
        <v>3</v>
      </c>
      <c r="BC96" s="43">
        <v>5</v>
      </c>
      <c r="BD96" s="110">
        <v>6</v>
      </c>
      <c r="BE96" s="215">
        <v>15</v>
      </c>
      <c r="BF96" s="43">
        <v>8</v>
      </c>
      <c r="BG96" s="43">
        <v>11</v>
      </c>
      <c r="BH96" s="51">
        <v>4</v>
      </c>
      <c r="BI96" s="216">
        <v>4</v>
      </c>
      <c r="BJ96" s="67">
        <v>255.68</v>
      </c>
      <c r="BK96" s="68">
        <v>17.9</v>
      </c>
      <c r="BL96" s="67">
        <v>10</v>
      </c>
      <c r="BM96" s="67">
        <v>3.3</v>
      </c>
      <c r="BN96" s="67">
        <v>268.21</v>
      </c>
      <c r="BO96" s="96">
        <f t="shared" si="112"/>
        <v>0.33</v>
      </c>
      <c r="BP96" s="67">
        <v>13.4</v>
      </c>
      <c r="BQ96" s="67">
        <v>20.1</v>
      </c>
      <c r="BR96" s="43">
        <v>977</v>
      </c>
      <c r="BS96" s="79">
        <v>1172</v>
      </c>
      <c r="BT96" s="68">
        <v>1047.26</v>
      </c>
      <c r="BU96" s="68">
        <v>52.4</v>
      </c>
      <c r="BV96" s="67">
        <v>1903</v>
      </c>
      <c r="BW96" s="67">
        <v>2218</v>
      </c>
      <c r="BX96" s="67">
        <v>1466.23</v>
      </c>
      <c r="BY96" s="103">
        <v>0.770483447188649</v>
      </c>
      <c r="BZ96" s="67">
        <v>219.9</v>
      </c>
      <c r="CA96" s="43">
        <v>3360</v>
      </c>
      <c r="CB96" s="79">
        <v>4480</v>
      </c>
      <c r="CC96" s="33">
        <v>2621.46</v>
      </c>
      <c r="CD96" s="34">
        <v>0.780196428571428</v>
      </c>
      <c r="CE96" s="35">
        <v>393.2</v>
      </c>
      <c r="CF96" s="65"/>
      <c r="CG96" s="65"/>
      <c r="CH96" s="66">
        <f t="shared" si="130"/>
        <v>1087.8</v>
      </c>
      <c r="CI96" s="65">
        <f t="shared" si="116"/>
        <v>131.6</v>
      </c>
      <c r="CJ96" s="67"/>
      <c r="CK96" s="68">
        <f t="shared" si="113"/>
        <v>1087.8</v>
      </c>
      <c r="CL96" s="67">
        <f t="shared" si="114"/>
        <v>1087.8</v>
      </c>
    </row>
    <row r="97" spans="1:90">
      <c r="A97" s="44">
        <v>704</v>
      </c>
      <c r="B97" s="29" t="s">
        <v>380</v>
      </c>
      <c r="C97" s="29" t="s">
        <v>372</v>
      </c>
      <c r="D97" s="43">
        <v>6</v>
      </c>
      <c r="E97" s="43">
        <v>10</v>
      </c>
      <c r="F97" s="170">
        <v>2</v>
      </c>
      <c r="G97" s="186">
        <f t="shared" si="109"/>
        <v>0.333333333333333</v>
      </c>
      <c r="H97" s="172">
        <f t="shared" si="157"/>
        <v>120</v>
      </c>
      <c r="I97" s="172">
        <f t="shared" si="159"/>
        <v>40</v>
      </c>
      <c r="J97" s="43">
        <v>14</v>
      </c>
      <c r="K97" s="43">
        <v>18</v>
      </c>
      <c r="L97" s="110">
        <v>6</v>
      </c>
      <c r="M97" s="201">
        <f t="shared" si="123"/>
        <v>0.428571428571429</v>
      </c>
      <c r="N97" s="175">
        <v>30</v>
      </c>
      <c r="O97" s="175">
        <v>24</v>
      </c>
      <c r="P97" s="176">
        <v>650</v>
      </c>
      <c r="Q97" s="209">
        <v>781</v>
      </c>
      <c r="R97" s="210">
        <v>845.22</v>
      </c>
      <c r="S97" s="178">
        <f t="shared" si="124"/>
        <v>1.30033846153846</v>
      </c>
      <c r="T97" s="145">
        <v>146</v>
      </c>
      <c r="U97" s="124">
        <v>2</v>
      </c>
      <c r="V97" s="126">
        <v>3</v>
      </c>
      <c r="W97" s="126">
        <v>0</v>
      </c>
      <c r="X97" s="129">
        <f t="shared" si="125"/>
        <v>0</v>
      </c>
      <c r="Y97" s="128">
        <v>0</v>
      </c>
      <c r="Z97" s="133">
        <v>10</v>
      </c>
      <c r="AA97" s="43">
        <v>6</v>
      </c>
      <c r="AB97" s="43">
        <v>10</v>
      </c>
      <c r="AC97" s="67">
        <v>4</v>
      </c>
      <c r="AD97" s="67">
        <v>440</v>
      </c>
      <c r="AE97" s="96">
        <f t="shared" si="111"/>
        <v>0.666666666666667</v>
      </c>
      <c r="AF97" s="67">
        <f t="shared" si="126"/>
        <v>44</v>
      </c>
      <c r="AG97" s="67"/>
      <c r="AH97" s="43">
        <v>34</v>
      </c>
      <c r="AI97" s="43">
        <v>41</v>
      </c>
      <c r="AJ97" s="110">
        <v>10</v>
      </c>
      <c r="AK97" s="110">
        <v>14</v>
      </c>
      <c r="AL97" s="110">
        <v>24</v>
      </c>
      <c r="AM97" s="149">
        <f t="shared" si="151"/>
        <v>0.705882352941177</v>
      </c>
      <c r="AN97" s="67">
        <f t="shared" si="160"/>
        <v>114</v>
      </c>
      <c r="AO97" s="67"/>
      <c r="AP97" s="43">
        <v>20</v>
      </c>
      <c r="AQ97" s="43">
        <v>27</v>
      </c>
      <c r="AR97" s="110">
        <v>11</v>
      </c>
      <c r="AS97" s="111">
        <f t="shared" si="153"/>
        <v>16.5</v>
      </c>
      <c r="AT97" s="43">
        <v>7</v>
      </c>
      <c r="AU97" s="43">
        <v>11</v>
      </c>
      <c r="AV97" s="110">
        <v>0</v>
      </c>
      <c r="AW97" s="111">
        <f t="shared" si="158"/>
        <v>0</v>
      </c>
      <c r="AX97" s="43">
        <v>3</v>
      </c>
      <c r="AY97" s="43">
        <v>6</v>
      </c>
      <c r="AZ97" s="110">
        <v>8</v>
      </c>
      <c r="BA97" s="111">
        <f t="shared" si="161"/>
        <v>32</v>
      </c>
      <c r="BB97" s="43">
        <v>3</v>
      </c>
      <c r="BC97" s="43">
        <v>5</v>
      </c>
      <c r="BD97" s="110">
        <v>3</v>
      </c>
      <c r="BE97" s="215">
        <v>4.5</v>
      </c>
      <c r="BF97" s="43">
        <v>8</v>
      </c>
      <c r="BG97" s="43">
        <v>11</v>
      </c>
      <c r="BH97" s="51">
        <v>5</v>
      </c>
      <c r="BI97" s="216">
        <v>5</v>
      </c>
      <c r="BJ97" s="67">
        <v>272</v>
      </c>
      <c r="BK97" s="68">
        <v>19</v>
      </c>
      <c r="BL97" s="67">
        <v>9</v>
      </c>
      <c r="BM97" s="67">
        <v>8</v>
      </c>
      <c r="BN97" s="67">
        <v>475.24</v>
      </c>
      <c r="BO97" s="96">
        <f t="shared" si="112"/>
        <v>0.888888888888889</v>
      </c>
      <c r="BP97" s="67">
        <v>38</v>
      </c>
      <c r="BQ97" s="67">
        <v>0</v>
      </c>
      <c r="BR97" s="43">
        <v>940</v>
      </c>
      <c r="BS97" s="79">
        <v>1128</v>
      </c>
      <c r="BT97" s="68">
        <v>871.75</v>
      </c>
      <c r="BU97" s="68">
        <v>43.6</v>
      </c>
      <c r="BV97" s="67">
        <v>1831</v>
      </c>
      <c r="BW97" s="67">
        <v>2136</v>
      </c>
      <c r="BX97" s="67">
        <v>533.22</v>
      </c>
      <c r="BY97" s="103">
        <v>0.291217913708356</v>
      </c>
      <c r="BZ97" s="67">
        <v>0</v>
      </c>
      <c r="CA97" s="43">
        <v>3235</v>
      </c>
      <c r="CB97" s="79">
        <v>4313</v>
      </c>
      <c r="CC97" s="33">
        <v>3928.78</v>
      </c>
      <c r="CD97" s="34">
        <v>1.21446058732612</v>
      </c>
      <c r="CE97" s="35">
        <v>589.3</v>
      </c>
      <c r="CF97" s="65">
        <v>1</v>
      </c>
      <c r="CG97" s="65">
        <f>CF97*3.75</f>
        <v>3.75</v>
      </c>
      <c r="CH97" s="66">
        <f t="shared" si="130"/>
        <v>1205.65</v>
      </c>
      <c r="CI97" s="65">
        <f t="shared" si="116"/>
        <v>74</v>
      </c>
      <c r="CJ97" s="67">
        <v>30</v>
      </c>
      <c r="CK97" s="68">
        <f t="shared" si="113"/>
        <v>1175.65</v>
      </c>
      <c r="CL97" s="67">
        <f t="shared" si="114"/>
        <v>1175.7</v>
      </c>
    </row>
    <row r="98" spans="1:90">
      <c r="A98" s="44">
        <v>706</v>
      </c>
      <c r="B98" s="29" t="s">
        <v>381</v>
      </c>
      <c r="C98" s="29" t="s">
        <v>372</v>
      </c>
      <c r="D98" s="43">
        <v>7</v>
      </c>
      <c r="E98" s="43">
        <v>11</v>
      </c>
      <c r="F98" s="170"/>
      <c r="G98" s="186">
        <f t="shared" si="109"/>
        <v>0</v>
      </c>
      <c r="H98" s="172">
        <f t="shared" si="157"/>
        <v>0</v>
      </c>
      <c r="I98" s="172">
        <f t="shared" si="159"/>
        <v>70</v>
      </c>
      <c r="J98" s="43">
        <v>15</v>
      </c>
      <c r="K98" s="43">
        <v>20</v>
      </c>
      <c r="L98" s="110">
        <v>20</v>
      </c>
      <c r="M98" s="201">
        <f t="shared" si="123"/>
        <v>1.33333333333333</v>
      </c>
      <c r="N98" s="175">
        <v>140</v>
      </c>
      <c r="O98" s="175"/>
      <c r="P98" s="176">
        <v>845</v>
      </c>
      <c r="Q98" s="209">
        <v>1014</v>
      </c>
      <c r="R98" s="210">
        <v>556.56</v>
      </c>
      <c r="S98" s="178">
        <f t="shared" si="124"/>
        <v>0.658650887573964</v>
      </c>
      <c r="T98" s="145">
        <v>73.5</v>
      </c>
      <c r="U98" s="124">
        <v>2</v>
      </c>
      <c r="V98" s="126">
        <v>4</v>
      </c>
      <c r="W98" s="126">
        <v>3</v>
      </c>
      <c r="X98" s="129">
        <f t="shared" si="125"/>
        <v>1.5</v>
      </c>
      <c r="Y98" s="128">
        <v>45</v>
      </c>
      <c r="Z98" s="133"/>
      <c r="AA98" s="43">
        <v>6</v>
      </c>
      <c r="AB98" s="43">
        <v>10</v>
      </c>
      <c r="AC98" s="67">
        <v>4</v>
      </c>
      <c r="AD98" s="67">
        <v>500</v>
      </c>
      <c r="AE98" s="96">
        <f t="shared" si="111"/>
        <v>0.666666666666667</v>
      </c>
      <c r="AF98" s="67">
        <f t="shared" si="126"/>
        <v>50</v>
      </c>
      <c r="AG98" s="67"/>
      <c r="AH98" s="46">
        <v>38</v>
      </c>
      <c r="AI98" s="46">
        <v>45</v>
      </c>
      <c r="AJ98" s="158">
        <v>8</v>
      </c>
      <c r="AK98" s="158">
        <v>9</v>
      </c>
      <c r="AL98" s="110">
        <v>17</v>
      </c>
      <c r="AM98" s="149">
        <f t="shared" si="151"/>
        <v>0.447368421052632</v>
      </c>
      <c r="AN98" s="67">
        <f t="shared" si="160"/>
        <v>78</v>
      </c>
      <c r="AO98" s="67">
        <f>(AH98-AL98)*2.5</f>
        <v>52.5</v>
      </c>
      <c r="AP98" s="46">
        <v>21</v>
      </c>
      <c r="AQ98" s="46">
        <v>29</v>
      </c>
      <c r="AR98" s="110">
        <v>8</v>
      </c>
      <c r="AS98" s="111">
        <f t="shared" si="153"/>
        <v>12</v>
      </c>
      <c r="AT98" s="46">
        <v>7</v>
      </c>
      <c r="AU98" s="46">
        <v>11</v>
      </c>
      <c r="AV98" s="110">
        <v>1</v>
      </c>
      <c r="AW98" s="111">
        <f t="shared" si="158"/>
        <v>2.5</v>
      </c>
      <c r="AX98" s="46">
        <v>4</v>
      </c>
      <c r="AY98" s="46">
        <v>6</v>
      </c>
      <c r="AZ98" s="110">
        <v>7</v>
      </c>
      <c r="BA98" s="111">
        <f t="shared" si="161"/>
        <v>28</v>
      </c>
      <c r="BB98" s="46">
        <v>3</v>
      </c>
      <c r="BC98" s="46">
        <v>5</v>
      </c>
      <c r="BD98" s="110">
        <v>3</v>
      </c>
      <c r="BE98" s="215">
        <v>4.5</v>
      </c>
      <c r="BF98" s="43">
        <v>8</v>
      </c>
      <c r="BG98" s="43">
        <v>12</v>
      </c>
      <c r="BH98" s="51">
        <v>4</v>
      </c>
      <c r="BI98" s="216">
        <v>4</v>
      </c>
      <c r="BJ98" s="67">
        <v>402.8</v>
      </c>
      <c r="BK98" s="68">
        <v>28.2</v>
      </c>
      <c r="BL98" s="67">
        <v>9</v>
      </c>
      <c r="BM98" s="67">
        <v>5.8</v>
      </c>
      <c r="BN98" s="67">
        <v>364.18</v>
      </c>
      <c r="BO98" s="96">
        <f t="shared" si="112"/>
        <v>0.644444444444444</v>
      </c>
      <c r="BP98" s="67">
        <v>18.2</v>
      </c>
      <c r="BQ98" s="67">
        <v>9.6</v>
      </c>
      <c r="BR98" s="46">
        <v>1033</v>
      </c>
      <c r="BS98" s="80">
        <v>1240</v>
      </c>
      <c r="BT98" s="68">
        <v>1012.49</v>
      </c>
      <c r="BU98" s="68">
        <v>50.6</v>
      </c>
      <c r="BV98" s="67">
        <v>2012</v>
      </c>
      <c r="BW98" s="67">
        <v>2347</v>
      </c>
      <c r="BX98" s="67">
        <v>1672.52</v>
      </c>
      <c r="BY98" s="103">
        <v>0.831272365805169</v>
      </c>
      <c r="BZ98" s="67">
        <v>250.9</v>
      </c>
      <c r="CA98" s="46">
        <v>3554</v>
      </c>
      <c r="CB98" s="80">
        <v>4739</v>
      </c>
      <c r="CC98" s="33">
        <v>5912.17</v>
      </c>
      <c r="CD98" s="34">
        <v>1.66352560495217</v>
      </c>
      <c r="CE98" s="35">
        <v>1005.1</v>
      </c>
      <c r="CF98" s="65"/>
      <c r="CG98" s="65"/>
      <c r="CH98" s="66">
        <f t="shared" si="130"/>
        <v>1790.5</v>
      </c>
      <c r="CI98" s="65">
        <f t="shared" si="116"/>
        <v>132.1</v>
      </c>
      <c r="CJ98" s="67"/>
      <c r="CK98" s="68">
        <f t="shared" si="113"/>
        <v>1790.5</v>
      </c>
      <c r="CL98" s="67">
        <f t="shared" si="114"/>
        <v>1790.5</v>
      </c>
    </row>
    <row r="99" spans="1:90">
      <c r="A99" s="44">
        <v>710</v>
      </c>
      <c r="B99" s="29" t="s">
        <v>382</v>
      </c>
      <c r="C99" s="29" t="s">
        <v>372</v>
      </c>
      <c r="D99" s="43">
        <v>5</v>
      </c>
      <c r="E99" s="43">
        <v>7</v>
      </c>
      <c r="F99" s="170"/>
      <c r="G99" s="186">
        <f t="shared" si="109"/>
        <v>0</v>
      </c>
      <c r="H99" s="172">
        <f t="shared" si="157"/>
        <v>0</v>
      </c>
      <c r="I99" s="172">
        <f t="shared" si="159"/>
        <v>50</v>
      </c>
      <c r="J99" s="43">
        <v>12</v>
      </c>
      <c r="K99" s="43">
        <v>15</v>
      </c>
      <c r="L99" s="110">
        <v>3</v>
      </c>
      <c r="M99" s="201">
        <f t="shared" si="123"/>
        <v>0.25</v>
      </c>
      <c r="N99" s="175">
        <v>15</v>
      </c>
      <c r="O99" s="175">
        <v>27</v>
      </c>
      <c r="P99" s="176">
        <v>493</v>
      </c>
      <c r="Q99" s="209">
        <v>591</v>
      </c>
      <c r="R99" s="210">
        <v>325.49</v>
      </c>
      <c r="S99" s="178">
        <f t="shared" si="124"/>
        <v>0.660223123732252</v>
      </c>
      <c r="T99" s="145">
        <v>47.5</v>
      </c>
      <c r="U99" s="124">
        <v>2</v>
      </c>
      <c r="V99" s="126">
        <v>3</v>
      </c>
      <c r="W99" s="126">
        <v>1</v>
      </c>
      <c r="X99" s="129">
        <f t="shared" si="125"/>
        <v>0.5</v>
      </c>
      <c r="Y99" s="128">
        <v>15</v>
      </c>
      <c r="Z99" s="133">
        <v>5</v>
      </c>
      <c r="AA99" s="110">
        <v>5</v>
      </c>
      <c r="AB99" s="43">
        <v>7</v>
      </c>
      <c r="AC99" s="67">
        <v>1</v>
      </c>
      <c r="AD99" s="67">
        <v>155</v>
      </c>
      <c r="AE99" s="96">
        <f t="shared" si="111"/>
        <v>0.2</v>
      </c>
      <c r="AF99" s="67">
        <f t="shared" si="126"/>
        <v>15.5</v>
      </c>
      <c r="AG99" s="67">
        <v>24</v>
      </c>
      <c r="AH99" s="43">
        <v>29</v>
      </c>
      <c r="AI99" s="43">
        <v>36</v>
      </c>
      <c r="AJ99" s="110">
        <v>3</v>
      </c>
      <c r="AK99" s="110">
        <v>0</v>
      </c>
      <c r="AL99" s="159">
        <v>3</v>
      </c>
      <c r="AM99" s="149">
        <f t="shared" si="151"/>
        <v>0.103448275862069</v>
      </c>
      <c r="AN99" s="67">
        <f t="shared" si="160"/>
        <v>9</v>
      </c>
      <c r="AO99" s="67">
        <f>(AH99-AL99)*2.5</f>
        <v>65</v>
      </c>
      <c r="AP99" s="43">
        <v>16</v>
      </c>
      <c r="AQ99" s="43">
        <v>22</v>
      </c>
      <c r="AR99" s="110">
        <v>5</v>
      </c>
      <c r="AS99" s="111">
        <f t="shared" si="153"/>
        <v>7.5</v>
      </c>
      <c r="AT99" s="43">
        <v>5</v>
      </c>
      <c r="AU99" s="43">
        <v>8</v>
      </c>
      <c r="AV99" s="110">
        <v>5</v>
      </c>
      <c r="AW99" s="111">
        <f t="shared" si="158"/>
        <v>12.5</v>
      </c>
      <c r="AX99" s="43">
        <v>3</v>
      </c>
      <c r="AY99" s="43">
        <v>5</v>
      </c>
      <c r="AZ99" s="110">
        <v>0</v>
      </c>
      <c r="BA99" s="111">
        <v>0</v>
      </c>
      <c r="BB99" s="43">
        <v>2</v>
      </c>
      <c r="BC99" s="43">
        <v>4</v>
      </c>
      <c r="BD99" s="110">
        <v>0</v>
      </c>
      <c r="BE99" s="215">
        <v>0</v>
      </c>
      <c r="BF99" s="43">
        <v>6</v>
      </c>
      <c r="BG99" s="43">
        <v>9</v>
      </c>
      <c r="BH99" s="51">
        <v>4</v>
      </c>
      <c r="BI99" s="216">
        <v>4</v>
      </c>
      <c r="BJ99" s="67">
        <v>86.24</v>
      </c>
      <c r="BK99" s="68">
        <v>6</v>
      </c>
      <c r="BL99" s="67">
        <v>7</v>
      </c>
      <c r="BM99" s="67">
        <v>5</v>
      </c>
      <c r="BN99" s="67">
        <v>383.1</v>
      </c>
      <c r="BO99" s="96">
        <f t="shared" si="112"/>
        <v>0.714285714285714</v>
      </c>
      <c r="BP99" s="67">
        <v>19.2</v>
      </c>
      <c r="BQ99" s="67">
        <v>0</v>
      </c>
      <c r="BR99" s="43">
        <v>794</v>
      </c>
      <c r="BS99" s="79">
        <v>953</v>
      </c>
      <c r="BT99" s="68">
        <v>484.4</v>
      </c>
      <c r="BU99" s="68">
        <v>24.2</v>
      </c>
      <c r="BV99" s="67">
        <v>1546</v>
      </c>
      <c r="BW99" s="67">
        <v>1804</v>
      </c>
      <c r="BX99" s="67">
        <v>307.2</v>
      </c>
      <c r="BY99" s="103">
        <v>0.198706338939198</v>
      </c>
      <c r="BZ99" s="67">
        <v>0</v>
      </c>
      <c r="CA99" s="43">
        <v>2732</v>
      </c>
      <c r="CB99" s="79">
        <v>3643</v>
      </c>
      <c r="CC99" s="33">
        <v>1278.4</v>
      </c>
      <c r="CD99" s="34">
        <v>0.467935578330893</v>
      </c>
      <c r="CE99" s="35">
        <v>0</v>
      </c>
      <c r="CF99" s="65"/>
      <c r="CG99" s="65"/>
      <c r="CH99" s="66">
        <f t="shared" si="130"/>
        <v>175.4</v>
      </c>
      <c r="CI99" s="65">
        <f t="shared" si="116"/>
        <v>171</v>
      </c>
      <c r="CJ99" s="67"/>
      <c r="CK99" s="68">
        <f t="shared" si="113"/>
        <v>175.4</v>
      </c>
      <c r="CL99" s="67">
        <f t="shared" si="114"/>
        <v>175.4</v>
      </c>
    </row>
    <row r="100" spans="1:90">
      <c r="A100" s="44">
        <v>713</v>
      </c>
      <c r="B100" s="29" t="s">
        <v>383</v>
      </c>
      <c r="C100" s="29" t="s">
        <v>372</v>
      </c>
      <c r="D100" s="43">
        <v>4</v>
      </c>
      <c r="E100" s="43">
        <v>5</v>
      </c>
      <c r="F100" s="170"/>
      <c r="G100" s="186">
        <f t="shared" si="109"/>
        <v>0</v>
      </c>
      <c r="H100" s="172">
        <f t="shared" si="157"/>
        <v>0</v>
      </c>
      <c r="I100" s="172">
        <f t="shared" si="159"/>
        <v>40</v>
      </c>
      <c r="J100" s="43">
        <v>9</v>
      </c>
      <c r="K100" s="43">
        <v>12</v>
      </c>
      <c r="L100" s="110">
        <v>21</v>
      </c>
      <c r="M100" s="201">
        <f t="shared" si="123"/>
        <v>2.33333333333333</v>
      </c>
      <c r="N100" s="175">
        <v>147</v>
      </c>
      <c r="O100" s="175"/>
      <c r="P100" s="176">
        <v>483</v>
      </c>
      <c r="Q100" s="209">
        <v>580</v>
      </c>
      <c r="R100" s="210">
        <v>358.22</v>
      </c>
      <c r="S100" s="178">
        <f t="shared" si="124"/>
        <v>0.741656314699793</v>
      </c>
      <c r="T100" s="145">
        <v>54.5</v>
      </c>
      <c r="U100" s="124">
        <v>1</v>
      </c>
      <c r="V100" s="126">
        <v>2</v>
      </c>
      <c r="W100" s="126">
        <v>0</v>
      </c>
      <c r="X100" s="129">
        <f t="shared" si="125"/>
        <v>0</v>
      </c>
      <c r="Y100" s="128">
        <v>0</v>
      </c>
      <c r="Z100" s="133">
        <v>5</v>
      </c>
      <c r="AA100" s="43">
        <v>4</v>
      </c>
      <c r="AB100" s="43">
        <v>6</v>
      </c>
      <c r="AC100" s="67">
        <v>6</v>
      </c>
      <c r="AD100" s="67">
        <v>795.71</v>
      </c>
      <c r="AE100" s="96">
        <f t="shared" ref="AE100:AE106" si="162">AC100/AA100</f>
        <v>1.5</v>
      </c>
      <c r="AF100" s="67">
        <f>AD100*0.13</f>
        <v>103.4423</v>
      </c>
      <c r="AG100" s="67"/>
      <c r="AH100" s="160">
        <v>22</v>
      </c>
      <c r="AI100" s="160">
        <v>27</v>
      </c>
      <c r="AJ100" s="161">
        <v>20</v>
      </c>
      <c r="AK100" s="161">
        <v>9</v>
      </c>
      <c r="AL100" s="110">
        <v>29</v>
      </c>
      <c r="AM100" s="149">
        <f t="shared" si="151"/>
        <v>1.31818181818182</v>
      </c>
      <c r="AN100" s="67">
        <f>AJ100*4+AK100*8</f>
        <v>152</v>
      </c>
      <c r="AO100" s="67"/>
      <c r="AP100" s="43">
        <v>13</v>
      </c>
      <c r="AQ100" s="43">
        <v>17</v>
      </c>
      <c r="AR100" s="110">
        <v>13</v>
      </c>
      <c r="AS100" s="111">
        <f t="shared" si="153"/>
        <v>19.5</v>
      </c>
      <c r="AT100" s="43">
        <v>4</v>
      </c>
      <c r="AU100" s="43">
        <v>7</v>
      </c>
      <c r="AV100" s="110">
        <v>2</v>
      </c>
      <c r="AW100" s="111">
        <f t="shared" si="158"/>
        <v>5</v>
      </c>
      <c r="AX100" s="43">
        <v>2</v>
      </c>
      <c r="AY100" s="43">
        <v>4</v>
      </c>
      <c r="AZ100" s="110">
        <v>4</v>
      </c>
      <c r="BA100" s="111">
        <f>AZ100*4</f>
        <v>16</v>
      </c>
      <c r="BB100" s="43">
        <v>1</v>
      </c>
      <c r="BC100" s="43">
        <v>3</v>
      </c>
      <c r="BD100" s="110">
        <v>6</v>
      </c>
      <c r="BE100" s="215">
        <v>15</v>
      </c>
      <c r="BF100" s="43">
        <v>5</v>
      </c>
      <c r="BG100" s="43">
        <v>7</v>
      </c>
      <c r="BH100" s="51">
        <v>12</v>
      </c>
      <c r="BI100" s="216">
        <v>24</v>
      </c>
      <c r="BJ100" s="67">
        <v>240</v>
      </c>
      <c r="BK100" s="68">
        <v>16.8</v>
      </c>
      <c r="BL100" s="67">
        <v>5</v>
      </c>
      <c r="BM100" s="67">
        <v>4</v>
      </c>
      <c r="BN100" s="67">
        <v>286</v>
      </c>
      <c r="BO100" s="96">
        <f t="shared" si="112"/>
        <v>0.8</v>
      </c>
      <c r="BP100" s="67">
        <v>22.9</v>
      </c>
      <c r="BQ100" s="67">
        <v>0</v>
      </c>
      <c r="BR100" s="43">
        <v>619</v>
      </c>
      <c r="BS100" s="79">
        <v>743</v>
      </c>
      <c r="BT100" s="68">
        <v>529.55</v>
      </c>
      <c r="BU100" s="68">
        <v>26.5</v>
      </c>
      <c r="BV100" s="67">
        <v>1205</v>
      </c>
      <c r="BW100" s="67">
        <v>1406</v>
      </c>
      <c r="BX100" s="67">
        <v>382.6</v>
      </c>
      <c r="BY100" s="103">
        <v>0.317510373443983</v>
      </c>
      <c r="BZ100" s="67">
        <v>0</v>
      </c>
      <c r="CA100" s="43">
        <v>2129</v>
      </c>
      <c r="CB100" s="79">
        <v>2839</v>
      </c>
      <c r="CC100" s="33">
        <v>6177.25</v>
      </c>
      <c r="CD100" s="34">
        <v>2.90147956787224</v>
      </c>
      <c r="CE100" s="35">
        <v>1050.1</v>
      </c>
      <c r="CF100" s="65"/>
      <c r="CG100" s="65"/>
      <c r="CH100" s="66">
        <f t="shared" si="130"/>
        <v>1652.7423</v>
      </c>
      <c r="CI100" s="65">
        <f t="shared" si="116"/>
        <v>45</v>
      </c>
      <c r="CJ100" s="67"/>
      <c r="CK100" s="68">
        <f t="shared" ref="CK100:CK106" si="163">CH100-CJ100</f>
        <v>1652.7423</v>
      </c>
      <c r="CL100" s="67">
        <f t="shared" si="114"/>
        <v>1652.7</v>
      </c>
    </row>
    <row r="101" spans="1:90">
      <c r="A101" s="44">
        <v>715</v>
      </c>
      <c r="B101" s="29" t="s">
        <v>384</v>
      </c>
      <c r="C101" s="29" t="s">
        <v>372</v>
      </c>
      <c r="D101" s="43">
        <v>3</v>
      </c>
      <c r="E101" s="43">
        <v>4</v>
      </c>
      <c r="F101" s="170"/>
      <c r="G101" s="186">
        <f t="shared" si="109"/>
        <v>0</v>
      </c>
      <c r="H101" s="172">
        <f t="shared" si="157"/>
        <v>0</v>
      </c>
      <c r="I101" s="172">
        <f t="shared" si="159"/>
        <v>30</v>
      </c>
      <c r="J101" s="43">
        <v>7</v>
      </c>
      <c r="K101" s="43">
        <v>9</v>
      </c>
      <c r="L101" s="110">
        <v>0</v>
      </c>
      <c r="M101" s="201">
        <f t="shared" si="123"/>
        <v>0</v>
      </c>
      <c r="N101" s="175">
        <v>0</v>
      </c>
      <c r="O101" s="175">
        <v>21</v>
      </c>
      <c r="P101" s="176">
        <v>383</v>
      </c>
      <c r="Q101" s="209">
        <v>459</v>
      </c>
      <c r="R101" s="210">
        <v>122.67</v>
      </c>
      <c r="S101" s="178">
        <f t="shared" si="124"/>
        <v>0.320287206266319</v>
      </c>
      <c r="T101" s="145">
        <v>0</v>
      </c>
      <c r="U101" s="124">
        <v>1</v>
      </c>
      <c r="V101" s="126">
        <v>2</v>
      </c>
      <c r="W101" s="126">
        <v>2</v>
      </c>
      <c r="X101" s="129">
        <f t="shared" si="125"/>
        <v>2</v>
      </c>
      <c r="Y101" s="128">
        <v>50</v>
      </c>
      <c r="Z101" s="133"/>
      <c r="AA101" s="43">
        <v>3</v>
      </c>
      <c r="AB101" s="43">
        <v>4</v>
      </c>
      <c r="AC101" s="67">
        <v>2</v>
      </c>
      <c r="AD101" s="67">
        <v>250</v>
      </c>
      <c r="AE101" s="96">
        <f t="shared" si="162"/>
        <v>0.666666666666667</v>
      </c>
      <c r="AF101" s="67">
        <f t="shared" ref="AF101:AF105" si="164">AD101*0.1</f>
        <v>25</v>
      </c>
      <c r="AG101" s="67"/>
      <c r="AH101" s="43">
        <v>17</v>
      </c>
      <c r="AI101" s="43">
        <v>20</v>
      </c>
      <c r="AJ101" s="110">
        <v>11</v>
      </c>
      <c r="AK101" s="110">
        <v>0</v>
      </c>
      <c r="AL101" s="159">
        <v>11</v>
      </c>
      <c r="AM101" s="149">
        <f t="shared" si="151"/>
        <v>0.647058823529412</v>
      </c>
      <c r="AN101" s="67">
        <f t="shared" ref="AN101:AN105" si="165">AJ101*3+AK101*6</f>
        <v>33</v>
      </c>
      <c r="AO101" s="67">
        <f t="shared" ref="AO101:AO105" si="166">(AH101-AL101)*2.5</f>
        <v>15</v>
      </c>
      <c r="AP101" s="43">
        <v>10</v>
      </c>
      <c r="AQ101" s="43">
        <v>13</v>
      </c>
      <c r="AR101" s="110">
        <v>8</v>
      </c>
      <c r="AS101" s="111">
        <f t="shared" si="153"/>
        <v>12</v>
      </c>
      <c r="AT101" s="43">
        <v>3</v>
      </c>
      <c r="AU101" s="43">
        <v>5</v>
      </c>
      <c r="AV101" s="110">
        <v>1</v>
      </c>
      <c r="AW101" s="111">
        <f t="shared" si="158"/>
        <v>2.5</v>
      </c>
      <c r="AX101" s="43">
        <v>2</v>
      </c>
      <c r="AY101" s="43">
        <v>3</v>
      </c>
      <c r="AZ101" s="110">
        <v>1</v>
      </c>
      <c r="BA101" s="111">
        <v>2</v>
      </c>
      <c r="BB101" s="43">
        <v>1</v>
      </c>
      <c r="BC101" s="43">
        <v>3</v>
      </c>
      <c r="BD101" s="110">
        <v>4</v>
      </c>
      <c r="BE101" s="215">
        <v>10</v>
      </c>
      <c r="BF101" s="43">
        <v>3</v>
      </c>
      <c r="BG101" s="43">
        <v>5</v>
      </c>
      <c r="BH101" s="51">
        <v>2</v>
      </c>
      <c r="BI101" s="216">
        <v>2</v>
      </c>
      <c r="BJ101" s="67">
        <v>119.68</v>
      </c>
      <c r="BK101" s="245">
        <v>8.4</v>
      </c>
      <c r="BL101" s="67"/>
      <c r="BM101" s="67"/>
      <c r="BN101" s="67"/>
      <c r="BO101" s="96"/>
      <c r="BP101" s="67">
        <v>0</v>
      </c>
      <c r="BQ101" s="67">
        <v>0</v>
      </c>
      <c r="BR101" s="43">
        <v>464</v>
      </c>
      <c r="BS101" s="79">
        <v>557</v>
      </c>
      <c r="BT101" s="68">
        <v>400.34</v>
      </c>
      <c r="BU101" s="68">
        <v>20</v>
      </c>
      <c r="BV101" s="67">
        <v>904</v>
      </c>
      <c r="BW101" s="67">
        <v>1054</v>
      </c>
      <c r="BX101" s="67">
        <v>226</v>
      </c>
      <c r="BY101" s="103">
        <v>0.25</v>
      </c>
      <c r="BZ101" s="67">
        <v>0</v>
      </c>
      <c r="CA101" s="43">
        <v>1596</v>
      </c>
      <c r="CB101" s="79">
        <v>2128</v>
      </c>
      <c r="CC101" s="33">
        <v>1524.49</v>
      </c>
      <c r="CD101" s="34">
        <v>0.955194235588972</v>
      </c>
      <c r="CE101" s="35">
        <v>228.7</v>
      </c>
      <c r="CF101" s="65"/>
      <c r="CG101" s="65"/>
      <c r="CH101" s="66">
        <f t="shared" si="130"/>
        <v>393.6</v>
      </c>
      <c r="CI101" s="65">
        <f t="shared" si="116"/>
        <v>66</v>
      </c>
      <c r="CJ101" s="67"/>
      <c r="CK101" s="68">
        <f t="shared" si="163"/>
        <v>393.6</v>
      </c>
      <c r="CL101" s="67">
        <f t="shared" ref="CL101:CL106" si="167">ROUND(CK101,1)</f>
        <v>393.6</v>
      </c>
    </row>
    <row r="102" spans="1:90">
      <c r="A102" s="44">
        <v>738</v>
      </c>
      <c r="B102" s="29" t="s">
        <v>385</v>
      </c>
      <c r="C102" s="29" t="s">
        <v>372</v>
      </c>
      <c r="D102" s="43">
        <v>6</v>
      </c>
      <c r="E102" s="43">
        <v>9</v>
      </c>
      <c r="F102" s="170"/>
      <c r="G102" s="186">
        <f t="shared" si="109"/>
        <v>0</v>
      </c>
      <c r="H102" s="172">
        <f t="shared" si="157"/>
        <v>0</v>
      </c>
      <c r="I102" s="172">
        <f t="shared" si="159"/>
        <v>60</v>
      </c>
      <c r="J102" s="43">
        <v>14</v>
      </c>
      <c r="K102" s="43">
        <v>18</v>
      </c>
      <c r="L102" s="110">
        <v>27</v>
      </c>
      <c r="M102" s="201">
        <f t="shared" si="123"/>
        <v>1.92857142857143</v>
      </c>
      <c r="N102" s="175">
        <v>189</v>
      </c>
      <c r="O102" s="175"/>
      <c r="P102" s="232">
        <v>575</v>
      </c>
      <c r="Q102" s="237">
        <v>689</v>
      </c>
      <c r="R102" s="210">
        <v>554.08</v>
      </c>
      <c r="S102" s="178">
        <f t="shared" si="124"/>
        <v>0.963617391304348</v>
      </c>
      <c r="T102" s="145">
        <v>73</v>
      </c>
      <c r="U102" s="124">
        <v>2</v>
      </c>
      <c r="V102" s="126">
        <v>3</v>
      </c>
      <c r="W102" s="126">
        <v>5</v>
      </c>
      <c r="X102" s="129">
        <f t="shared" si="125"/>
        <v>2.5</v>
      </c>
      <c r="Y102" s="128">
        <v>125</v>
      </c>
      <c r="Z102" s="133"/>
      <c r="AA102" s="43">
        <v>6</v>
      </c>
      <c r="AB102" s="43">
        <v>9</v>
      </c>
      <c r="AC102" s="67">
        <v>5</v>
      </c>
      <c r="AD102" s="67">
        <v>651.2</v>
      </c>
      <c r="AE102" s="96">
        <f t="shared" si="162"/>
        <v>0.833333333333333</v>
      </c>
      <c r="AF102" s="67">
        <f t="shared" si="164"/>
        <v>65.12</v>
      </c>
      <c r="AG102" s="67"/>
      <c r="AH102" s="160">
        <v>36</v>
      </c>
      <c r="AI102" s="160">
        <v>43</v>
      </c>
      <c r="AJ102" s="147">
        <v>15</v>
      </c>
      <c r="AK102" s="147">
        <v>19</v>
      </c>
      <c r="AL102" s="110">
        <v>34</v>
      </c>
      <c r="AM102" s="149">
        <f t="shared" si="151"/>
        <v>0.944444444444444</v>
      </c>
      <c r="AN102" s="67">
        <f t="shared" si="165"/>
        <v>159</v>
      </c>
      <c r="AO102" s="67"/>
      <c r="AP102" s="46">
        <v>20</v>
      </c>
      <c r="AQ102" s="46">
        <v>27</v>
      </c>
      <c r="AR102" s="110">
        <v>16</v>
      </c>
      <c r="AS102" s="111">
        <f t="shared" si="153"/>
        <v>24</v>
      </c>
      <c r="AT102" s="46">
        <v>7</v>
      </c>
      <c r="AU102" s="46">
        <v>10</v>
      </c>
      <c r="AV102" s="110">
        <v>5</v>
      </c>
      <c r="AW102" s="111">
        <f t="shared" si="158"/>
        <v>12.5</v>
      </c>
      <c r="AX102" s="46">
        <v>4</v>
      </c>
      <c r="AY102" s="46">
        <v>7</v>
      </c>
      <c r="AZ102" s="110">
        <v>7</v>
      </c>
      <c r="BA102" s="111">
        <f>AZ102*4</f>
        <v>28</v>
      </c>
      <c r="BB102" s="46">
        <v>3</v>
      </c>
      <c r="BC102" s="46">
        <v>5</v>
      </c>
      <c r="BD102" s="110">
        <v>4</v>
      </c>
      <c r="BE102" s="215">
        <v>6</v>
      </c>
      <c r="BF102" s="43">
        <v>8</v>
      </c>
      <c r="BG102" s="43">
        <v>11</v>
      </c>
      <c r="BH102" s="51">
        <v>8</v>
      </c>
      <c r="BI102" s="216">
        <v>8</v>
      </c>
      <c r="BJ102" s="68">
        <v>435.2</v>
      </c>
      <c r="BK102" s="68">
        <v>30.5</v>
      </c>
      <c r="BL102" s="67">
        <v>8</v>
      </c>
      <c r="BM102" s="67">
        <v>2</v>
      </c>
      <c r="BN102" s="67">
        <v>118</v>
      </c>
      <c r="BO102" s="96">
        <f t="shared" ref="BO102:BO106" si="168">BM102/BL102</f>
        <v>0.25</v>
      </c>
      <c r="BP102" s="67">
        <v>5.9</v>
      </c>
      <c r="BQ102" s="67">
        <v>18</v>
      </c>
      <c r="BR102" s="46">
        <v>988</v>
      </c>
      <c r="BS102" s="80">
        <v>1185</v>
      </c>
      <c r="BT102" s="68">
        <v>596.2</v>
      </c>
      <c r="BU102" s="68">
        <v>29.8</v>
      </c>
      <c r="BV102" s="67">
        <v>1923</v>
      </c>
      <c r="BW102" s="67">
        <v>2243</v>
      </c>
      <c r="BX102" s="67">
        <v>1308</v>
      </c>
      <c r="BY102" s="103">
        <v>0.6801872074883</v>
      </c>
      <c r="BZ102" s="67">
        <v>196.2</v>
      </c>
      <c r="CA102" s="46">
        <v>3398</v>
      </c>
      <c r="CB102" s="80">
        <v>4530</v>
      </c>
      <c r="CC102" s="33">
        <v>4055.44</v>
      </c>
      <c r="CD102" s="34">
        <v>1.19347851677457</v>
      </c>
      <c r="CE102" s="35">
        <v>608.3</v>
      </c>
      <c r="CF102" s="65"/>
      <c r="CG102" s="65"/>
      <c r="CH102" s="66">
        <f t="shared" si="130"/>
        <v>1560.32</v>
      </c>
      <c r="CI102" s="65">
        <f t="shared" si="116"/>
        <v>78</v>
      </c>
      <c r="CJ102" s="67"/>
      <c r="CK102" s="68">
        <f t="shared" si="163"/>
        <v>1560.32</v>
      </c>
      <c r="CL102" s="67">
        <f t="shared" si="167"/>
        <v>1560.3</v>
      </c>
    </row>
    <row r="103" s="3" customFormat="1" spans="1:90">
      <c r="A103" s="48" t="s">
        <v>303</v>
      </c>
      <c r="B103" s="38"/>
      <c r="C103" s="38" t="s">
        <v>372</v>
      </c>
      <c r="D103" s="48">
        <f t="shared" ref="D103:F103" si="169">SUM(D89:D102)</f>
        <v>100</v>
      </c>
      <c r="E103" s="48">
        <f t="shared" si="169"/>
        <v>150</v>
      </c>
      <c r="F103" s="48">
        <f t="shared" si="169"/>
        <v>80</v>
      </c>
      <c r="G103" s="190">
        <f t="shared" si="109"/>
        <v>0.8</v>
      </c>
      <c r="H103" s="48">
        <f t="shared" ref="H103:L103" si="170">SUM(H89:H102)</f>
        <v>5580</v>
      </c>
      <c r="I103" s="48">
        <f t="shared" si="170"/>
        <v>600</v>
      </c>
      <c r="J103" s="48">
        <f t="shared" si="170"/>
        <v>230</v>
      </c>
      <c r="K103" s="48">
        <f t="shared" si="170"/>
        <v>300</v>
      </c>
      <c r="L103" s="48">
        <f t="shared" si="170"/>
        <v>305</v>
      </c>
      <c r="M103" s="202">
        <f t="shared" si="123"/>
        <v>1.32608695652174</v>
      </c>
      <c r="N103" s="48">
        <f t="shared" ref="N103:R103" si="171">SUM(N89:N102)</f>
        <v>1957</v>
      </c>
      <c r="O103" s="48">
        <f t="shared" si="171"/>
        <v>84</v>
      </c>
      <c r="P103" s="48">
        <f t="shared" si="171"/>
        <v>13161</v>
      </c>
      <c r="Q103" s="48">
        <f t="shared" si="171"/>
        <v>15794</v>
      </c>
      <c r="R103" s="48">
        <f t="shared" si="171"/>
        <v>12576.49</v>
      </c>
      <c r="S103" s="180">
        <f t="shared" si="124"/>
        <v>0.955587721297774</v>
      </c>
      <c r="T103" s="48">
        <f t="shared" ref="T103:W103" si="172">SUM(T89:T102)</f>
        <v>1901.5</v>
      </c>
      <c r="U103" s="48">
        <f t="shared" si="172"/>
        <v>31</v>
      </c>
      <c r="V103" s="48">
        <f t="shared" si="172"/>
        <v>51</v>
      </c>
      <c r="W103" s="48">
        <f t="shared" si="172"/>
        <v>44</v>
      </c>
      <c r="X103" s="131">
        <f t="shared" si="125"/>
        <v>1.41935483870968</v>
      </c>
      <c r="Y103" s="48">
        <f>SUM(Y89:Y102)</f>
        <v>1040</v>
      </c>
      <c r="Z103" s="81">
        <f>SUM(Z89:Z102)</f>
        <v>35</v>
      </c>
      <c r="AA103" s="48">
        <f t="shared" ref="AA103:AL103" si="173">SUM(AA89:AA102)</f>
        <v>98</v>
      </c>
      <c r="AB103" s="48">
        <f t="shared" si="173"/>
        <v>147</v>
      </c>
      <c r="AC103" s="48">
        <f t="shared" si="173"/>
        <v>65</v>
      </c>
      <c r="AD103" s="48">
        <f t="shared" si="173"/>
        <v>8019.59</v>
      </c>
      <c r="AE103" s="97">
        <f t="shared" si="162"/>
        <v>0.663265306122449</v>
      </c>
      <c r="AF103" s="48">
        <f t="shared" si="173"/>
        <v>825.8303</v>
      </c>
      <c r="AG103" s="48">
        <f t="shared" si="173"/>
        <v>138</v>
      </c>
      <c r="AH103" s="48">
        <f t="shared" si="173"/>
        <v>574</v>
      </c>
      <c r="AI103" s="48">
        <f t="shared" si="173"/>
        <v>687</v>
      </c>
      <c r="AJ103" s="48">
        <f t="shared" si="173"/>
        <v>386</v>
      </c>
      <c r="AK103" s="48">
        <f t="shared" si="173"/>
        <v>143</v>
      </c>
      <c r="AL103" s="48">
        <f t="shared" si="173"/>
        <v>529</v>
      </c>
      <c r="AM103" s="150">
        <f t="shared" ref="AM103:AM106" si="174">AL103/AH103</f>
        <v>0.921602787456446</v>
      </c>
      <c r="AN103" s="48">
        <f>SUM(AN89:AN102)</f>
        <v>2454</v>
      </c>
      <c r="AO103" s="48">
        <f>SUM(AO89:AO102)</f>
        <v>322.5</v>
      </c>
      <c r="AP103" s="48">
        <f t="shared" ref="AP103:BF103" si="175">SUM(AP89:AP102)</f>
        <v>325</v>
      </c>
      <c r="AQ103" s="48">
        <f t="shared" si="175"/>
        <v>437</v>
      </c>
      <c r="AR103" s="48">
        <f t="shared" si="175"/>
        <v>155</v>
      </c>
      <c r="AS103" s="48">
        <f t="shared" si="175"/>
        <v>232.5</v>
      </c>
      <c r="AT103" s="48">
        <f t="shared" si="175"/>
        <v>108</v>
      </c>
      <c r="AU103" s="48">
        <f t="shared" si="175"/>
        <v>170</v>
      </c>
      <c r="AV103" s="48">
        <f t="shared" si="175"/>
        <v>84</v>
      </c>
      <c r="AW103" s="48">
        <f t="shared" si="175"/>
        <v>335</v>
      </c>
      <c r="AX103" s="48">
        <f t="shared" si="175"/>
        <v>56</v>
      </c>
      <c r="AY103" s="48">
        <f t="shared" si="175"/>
        <v>91</v>
      </c>
      <c r="AZ103" s="48">
        <f t="shared" si="175"/>
        <v>62</v>
      </c>
      <c r="BA103" s="48">
        <f t="shared" si="175"/>
        <v>190</v>
      </c>
      <c r="BB103" s="48">
        <f t="shared" si="175"/>
        <v>41</v>
      </c>
      <c r="BC103" s="48">
        <f t="shared" si="175"/>
        <v>73</v>
      </c>
      <c r="BD103" s="48">
        <f t="shared" si="175"/>
        <v>70</v>
      </c>
      <c r="BE103" s="81">
        <f t="shared" si="175"/>
        <v>157</v>
      </c>
      <c r="BF103" s="48">
        <f t="shared" si="175"/>
        <v>120</v>
      </c>
      <c r="BG103" s="48">
        <v>180</v>
      </c>
      <c r="BH103" s="48">
        <f t="shared" ref="BH103:BJ103" si="176">SUM(BH89:BH102)</f>
        <v>64</v>
      </c>
      <c r="BI103" s="81">
        <f t="shared" si="176"/>
        <v>76</v>
      </c>
      <c r="BJ103" s="81">
        <f t="shared" si="176"/>
        <v>5101.92</v>
      </c>
      <c r="BK103" s="81">
        <f t="shared" ref="BK103:BU103" si="177">SUM(BK89:BK102)</f>
        <v>357.1</v>
      </c>
      <c r="BL103" s="48">
        <f t="shared" si="177"/>
        <v>123</v>
      </c>
      <c r="BM103" s="48">
        <f t="shared" si="177"/>
        <v>68.15</v>
      </c>
      <c r="BN103" s="48">
        <f t="shared" si="177"/>
        <v>6060.01</v>
      </c>
      <c r="BO103" s="97">
        <f t="shared" si="168"/>
        <v>0.554065040650407</v>
      </c>
      <c r="BP103" s="48">
        <f t="shared" si="177"/>
        <v>381.6</v>
      </c>
      <c r="BQ103" s="48">
        <f t="shared" si="177"/>
        <v>134.7</v>
      </c>
      <c r="BR103" s="48">
        <f t="shared" si="177"/>
        <v>15800</v>
      </c>
      <c r="BS103" s="48">
        <f t="shared" si="177"/>
        <v>18960</v>
      </c>
      <c r="BT103" s="48">
        <f t="shared" si="177"/>
        <v>13413.32</v>
      </c>
      <c r="BU103" s="48">
        <f t="shared" si="177"/>
        <v>670.7</v>
      </c>
      <c r="BV103" s="70">
        <v>30748</v>
      </c>
      <c r="BW103" s="70">
        <v>35873</v>
      </c>
      <c r="BX103" s="70">
        <v>26372.18</v>
      </c>
      <c r="BY103" s="104">
        <v>0.8577</v>
      </c>
      <c r="BZ103" s="48">
        <f>SUM(BZ89:BZ102)</f>
        <v>4449.1</v>
      </c>
      <c r="CA103" s="48">
        <f t="shared" ref="CA103:CC103" si="178">SUM(CA89:CA102)</f>
        <v>54336</v>
      </c>
      <c r="CB103" s="81">
        <f t="shared" si="178"/>
        <v>72450</v>
      </c>
      <c r="CC103" s="41">
        <f t="shared" si="178"/>
        <v>56584.22</v>
      </c>
      <c r="CD103" s="42">
        <v>1.04137625147232</v>
      </c>
      <c r="CE103" s="49">
        <v>8537.7</v>
      </c>
      <c r="CF103" s="72">
        <f t="shared" ref="CE103:CG103" si="179">SUM(CF89:CF102)</f>
        <v>3</v>
      </c>
      <c r="CG103" s="48">
        <f t="shared" si="179"/>
        <v>11.25</v>
      </c>
      <c r="CH103" s="71">
        <f t="shared" si="130"/>
        <v>29156.2803</v>
      </c>
      <c r="CI103" s="48">
        <f t="shared" ref="CI103:CL103" si="180">SUM(CI89:CI102)</f>
        <v>1314.2</v>
      </c>
      <c r="CJ103" s="48">
        <f t="shared" si="180"/>
        <v>272.72</v>
      </c>
      <c r="CK103" s="48">
        <f t="shared" si="180"/>
        <v>28883.5603</v>
      </c>
      <c r="CL103" s="48">
        <f t="shared" si="180"/>
        <v>28883.7</v>
      </c>
    </row>
    <row r="104" spans="1:90">
      <c r="A104" s="44">
        <v>307</v>
      </c>
      <c r="B104" s="30" t="s">
        <v>386</v>
      </c>
      <c r="C104" s="30" t="s">
        <v>387</v>
      </c>
      <c r="D104" s="44">
        <v>108</v>
      </c>
      <c r="E104" s="44">
        <v>162</v>
      </c>
      <c r="F104" s="170">
        <v>99.392</v>
      </c>
      <c r="G104" s="186">
        <f t="shared" si="109"/>
        <v>0.920296296296296</v>
      </c>
      <c r="H104" s="172">
        <f>F104*60</f>
        <v>5963.52</v>
      </c>
      <c r="I104" s="172">
        <v>0</v>
      </c>
      <c r="J104" s="44">
        <v>212</v>
      </c>
      <c r="K104" s="44">
        <v>281</v>
      </c>
      <c r="L104" s="110">
        <v>147</v>
      </c>
      <c r="M104" s="201">
        <f t="shared" si="123"/>
        <v>0.693396226415094</v>
      </c>
      <c r="N104" s="175">
        <v>735</v>
      </c>
      <c r="O104" s="175">
        <v>0</v>
      </c>
      <c r="P104" s="233">
        <v>14009</v>
      </c>
      <c r="Q104" s="238">
        <v>16811</v>
      </c>
      <c r="R104" s="210">
        <v>8763.35</v>
      </c>
      <c r="S104" s="178">
        <f t="shared" si="124"/>
        <v>0.625551431222785</v>
      </c>
      <c r="T104" s="145">
        <v>1244.5</v>
      </c>
      <c r="U104" s="132">
        <v>30</v>
      </c>
      <c r="V104" s="134">
        <v>48</v>
      </c>
      <c r="W104" s="126">
        <v>56</v>
      </c>
      <c r="X104" s="129">
        <f t="shared" si="125"/>
        <v>1.86666666666667</v>
      </c>
      <c r="Y104" s="128">
        <v>1400</v>
      </c>
      <c r="Z104" s="133"/>
      <c r="AA104" s="44">
        <v>117</v>
      </c>
      <c r="AB104" s="44">
        <v>175</v>
      </c>
      <c r="AC104" s="67">
        <v>82</v>
      </c>
      <c r="AD104" s="67">
        <v>10300.68</v>
      </c>
      <c r="AE104" s="96">
        <f t="shared" si="162"/>
        <v>0.700854700854701</v>
      </c>
      <c r="AF104" s="67">
        <f t="shared" si="164"/>
        <v>1030.068</v>
      </c>
      <c r="AG104" s="67"/>
      <c r="AH104" s="44">
        <v>582</v>
      </c>
      <c r="AI104" s="44">
        <v>696</v>
      </c>
      <c r="AJ104" s="110">
        <v>261</v>
      </c>
      <c r="AK104" s="110">
        <v>8</v>
      </c>
      <c r="AL104" s="159">
        <v>269</v>
      </c>
      <c r="AM104" s="149">
        <f t="shared" si="174"/>
        <v>0.462199312714777</v>
      </c>
      <c r="AN104" s="67">
        <f t="shared" si="165"/>
        <v>831</v>
      </c>
      <c r="AO104" s="67">
        <f t="shared" si="166"/>
        <v>782.5</v>
      </c>
      <c r="AP104" s="83">
        <v>446</v>
      </c>
      <c r="AQ104" s="83">
        <v>600</v>
      </c>
      <c r="AR104" s="110">
        <v>53</v>
      </c>
      <c r="AS104" s="111">
        <f>AR104*1.5</f>
        <v>79.5</v>
      </c>
      <c r="AT104" s="83">
        <v>149</v>
      </c>
      <c r="AU104" s="83">
        <v>233</v>
      </c>
      <c r="AV104" s="110">
        <v>72</v>
      </c>
      <c r="AW104" s="111">
        <v>180</v>
      </c>
      <c r="AX104" s="83">
        <v>77</v>
      </c>
      <c r="AY104" s="83">
        <v>126</v>
      </c>
      <c r="AZ104" s="110">
        <v>32</v>
      </c>
      <c r="BA104" s="111">
        <v>64</v>
      </c>
      <c r="BB104" s="83">
        <v>56</v>
      </c>
      <c r="BC104" s="83">
        <v>100</v>
      </c>
      <c r="BD104" s="110">
        <v>32</v>
      </c>
      <c r="BE104" s="215">
        <v>48</v>
      </c>
      <c r="BF104" s="44">
        <v>130</v>
      </c>
      <c r="BG104" s="44">
        <v>195</v>
      </c>
      <c r="BH104" s="51">
        <v>30</v>
      </c>
      <c r="BI104" s="216">
        <v>30</v>
      </c>
      <c r="BJ104" s="68">
        <v>2689.2</v>
      </c>
      <c r="BK104" s="68">
        <v>188.2</v>
      </c>
      <c r="BL104" s="67">
        <v>91</v>
      </c>
      <c r="BM104" s="67">
        <v>13.1</v>
      </c>
      <c r="BN104" s="67">
        <v>1054.55</v>
      </c>
      <c r="BO104" s="96">
        <f t="shared" si="168"/>
        <v>0.143956043956044</v>
      </c>
      <c r="BP104" s="67">
        <v>52.7</v>
      </c>
      <c r="BQ104" s="67">
        <v>233.7</v>
      </c>
      <c r="BR104" s="83">
        <v>16810</v>
      </c>
      <c r="BS104" s="84">
        <v>20170</v>
      </c>
      <c r="BT104" s="68">
        <v>19310.47</v>
      </c>
      <c r="BU104" s="68">
        <v>965.5</v>
      </c>
      <c r="BV104" s="67">
        <v>31270</v>
      </c>
      <c r="BW104" s="67">
        <v>36482</v>
      </c>
      <c r="BX104" s="67">
        <v>21301</v>
      </c>
      <c r="BY104" s="103">
        <v>0.6812</v>
      </c>
      <c r="BZ104" s="67">
        <v>3195.2</v>
      </c>
      <c r="CA104" s="83">
        <v>81956</v>
      </c>
      <c r="CB104" s="84">
        <v>109270</v>
      </c>
      <c r="CC104" s="33">
        <v>52887.93</v>
      </c>
      <c r="CD104" s="34">
        <v>0.645321025916345</v>
      </c>
      <c r="CE104" s="35">
        <v>7933.2</v>
      </c>
      <c r="CF104" s="65">
        <v>24</v>
      </c>
      <c r="CG104" s="65">
        <f>CF104*3.75</f>
        <v>90</v>
      </c>
      <c r="CH104" s="66">
        <f t="shared" si="130"/>
        <v>24030.388</v>
      </c>
      <c r="CI104" s="65">
        <f>I104+O104+Z104+AG104+AO104+BQ104</f>
        <v>1016.2</v>
      </c>
      <c r="CJ104" s="67">
        <v>2.1</v>
      </c>
      <c r="CK104" s="68">
        <f t="shared" si="163"/>
        <v>24028.288</v>
      </c>
      <c r="CL104" s="67">
        <f t="shared" si="167"/>
        <v>24028.3</v>
      </c>
    </row>
    <row r="105" s="3" customFormat="1" spans="1:90">
      <c r="A105" s="85" t="s">
        <v>303</v>
      </c>
      <c r="B105" s="86" t="s">
        <v>386</v>
      </c>
      <c r="C105" s="86" t="s">
        <v>387</v>
      </c>
      <c r="D105" s="85">
        <v>108</v>
      </c>
      <c r="E105" s="85">
        <v>162</v>
      </c>
      <c r="F105" s="228">
        <v>99.392</v>
      </c>
      <c r="G105" s="229">
        <f t="shared" si="109"/>
        <v>0.920296296296296</v>
      </c>
      <c r="H105" s="230">
        <f>F105*60</f>
        <v>5963.52</v>
      </c>
      <c r="I105" s="230">
        <v>0</v>
      </c>
      <c r="J105" s="85">
        <v>212</v>
      </c>
      <c r="K105" s="85">
        <v>281</v>
      </c>
      <c r="L105" s="162">
        <v>147</v>
      </c>
      <c r="M105" s="234">
        <f t="shared" si="123"/>
        <v>0.693396226415094</v>
      </c>
      <c r="N105" s="235">
        <v>735</v>
      </c>
      <c r="O105" s="235">
        <v>0</v>
      </c>
      <c r="P105" s="236">
        <v>14009</v>
      </c>
      <c r="Q105" s="239">
        <v>16811</v>
      </c>
      <c r="R105" s="240">
        <v>8763.35</v>
      </c>
      <c r="S105" s="241">
        <f t="shared" si="124"/>
        <v>0.625551431222785</v>
      </c>
      <c r="T105" s="242">
        <v>1244.5</v>
      </c>
      <c r="U105" s="151">
        <v>30</v>
      </c>
      <c r="V105" s="152">
        <v>48</v>
      </c>
      <c r="W105" s="153">
        <v>56</v>
      </c>
      <c r="X105" s="154">
        <f t="shared" si="125"/>
        <v>1.86666666666667</v>
      </c>
      <c r="Y105" s="155">
        <v>1400</v>
      </c>
      <c r="Z105" s="157"/>
      <c r="AA105" s="85">
        <v>117</v>
      </c>
      <c r="AB105" s="85">
        <v>175</v>
      </c>
      <c r="AC105" s="89">
        <v>82</v>
      </c>
      <c r="AD105" s="89">
        <v>10300.68</v>
      </c>
      <c r="AE105" s="105">
        <f t="shared" si="162"/>
        <v>0.700854700854701</v>
      </c>
      <c r="AF105" s="89">
        <f t="shared" si="164"/>
        <v>1030.068</v>
      </c>
      <c r="AG105" s="89"/>
      <c r="AH105" s="85">
        <v>582</v>
      </c>
      <c r="AI105" s="85">
        <v>696</v>
      </c>
      <c r="AJ105" s="162">
        <v>261</v>
      </c>
      <c r="AK105" s="162">
        <v>8</v>
      </c>
      <c r="AL105" s="163">
        <v>269</v>
      </c>
      <c r="AM105" s="164">
        <f t="shared" si="174"/>
        <v>0.462199312714777</v>
      </c>
      <c r="AN105" s="89">
        <f t="shared" si="165"/>
        <v>831</v>
      </c>
      <c r="AO105" s="89">
        <f t="shared" si="166"/>
        <v>782.5</v>
      </c>
      <c r="AP105" s="85">
        <v>446</v>
      </c>
      <c r="AQ105" s="85">
        <v>600</v>
      </c>
      <c r="AR105" s="162">
        <v>53</v>
      </c>
      <c r="AS105" s="244">
        <f>AR105*1.5</f>
        <v>79.5</v>
      </c>
      <c r="AT105" s="85">
        <v>149</v>
      </c>
      <c r="AU105" s="85">
        <v>233</v>
      </c>
      <c r="AV105" s="162">
        <v>72</v>
      </c>
      <c r="AW105" s="244">
        <v>180</v>
      </c>
      <c r="AX105" s="85">
        <v>77</v>
      </c>
      <c r="AY105" s="85">
        <v>126</v>
      </c>
      <c r="AZ105" s="162">
        <v>32</v>
      </c>
      <c r="BA105" s="244">
        <v>64</v>
      </c>
      <c r="BB105" s="85">
        <v>56</v>
      </c>
      <c r="BC105" s="85">
        <v>100</v>
      </c>
      <c r="BD105" s="162">
        <v>32</v>
      </c>
      <c r="BE105" s="246">
        <v>48</v>
      </c>
      <c r="BF105" s="85">
        <v>130</v>
      </c>
      <c r="BG105" s="85">
        <v>195</v>
      </c>
      <c r="BH105" s="247">
        <v>30</v>
      </c>
      <c r="BI105" s="248">
        <v>30</v>
      </c>
      <c r="BJ105" s="89">
        <v>2689.2</v>
      </c>
      <c r="BK105" s="249">
        <v>188.2</v>
      </c>
      <c r="BL105" s="89">
        <v>91</v>
      </c>
      <c r="BM105" s="89">
        <v>13.1</v>
      </c>
      <c r="BN105" s="89">
        <v>1054.55</v>
      </c>
      <c r="BO105" s="105">
        <f t="shared" si="168"/>
        <v>0.143956043956044</v>
      </c>
      <c r="BP105" s="89">
        <v>52.7</v>
      </c>
      <c r="BQ105" s="89">
        <v>233.7</v>
      </c>
      <c r="BR105" s="85">
        <v>16810</v>
      </c>
      <c r="BS105" s="87">
        <v>20170</v>
      </c>
      <c r="BT105" s="106">
        <v>19310.47</v>
      </c>
      <c r="BU105" s="106">
        <v>965.5</v>
      </c>
      <c r="BV105" s="89">
        <v>31270</v>
      </c>
      <c r="BW105" s="89">
        <v>36482</v>
      </c>
      <c r="BX105" s="89">
        <v>21301</v>
      </c>
      <c r="BY105" s="250">
        <v>0.6812</v>
      </c>
      <c r="BZ105" s="89">
        <v>3195.2</v>
      </c>
      <c r="CA105" s="85">
        <v>81956</v>
      </c>
      <c r="CB105" s="87">
        <v>109270</v>
      </c>
      <c r="CC105" s="41">
        <v>52887.93</v>
      </c>
      <c r="CD105" s="42">
        <v>0.645321025916345</v>
      </c>
      <c r="CE105" s="49">
        <v>7933.2</v>
      </c>
      <c r="CF105" s="88">
        <v>24</v>
      </c>
      <c r="CG105" s="88">
        <f>CF105*3.75</f>
        <v>90</v>
      </c>
      <c r="CH105" s="66">
        <f t="shared" si="130"/>
        <v>24030.388</v>
      </c>
      <c r="CI105" s="88">
        <f>I105+O105+Z105+AG105+AO105+BQ105</f>
        <v>1016.2</v>
      </c>
      <c r="CJ105" s="89">
        <v>2.1</v>
      </c>
      <c r="CK105" s="68">
        <f t="shared" si="163"/>
        <v>24028.288</v>
      </c>
      <c r="CL105" s="89">
        <f t="shared" si="167"/>
        <v>24028.3</v>
      </c>
    </row>
    <row r="106" spans="1:90">
      <c r="A106" s="70"/>
      <c r="B106" s="70"/>
      <c r="C106" s="70"/>
      <c r="D106" s="70">
        <v>995</v>
      </c>
      <c r="E106" s="70">
        <v>1489</v>
      </c>
      <c r="F106" s="70">
        <v>545.795</v>
      </c>
      <c r="G106" s="174">
        <v>0.548537688442211</v>
      </c>
      <c r="H106" s="231">
        <v>33695.7</v>
      </c>
      <c r="I106" s="70">
        <v>4789.33</v>
      </c>
      <c r="J106" s="70">
        <v>1991</v>
      </c>
      <c r="K106" s="70">
        <v>2582</v>
      </c>
      <c r="L106" s="70">
        <v>2249</v>
      </c>
      <c r="M106" s="174">
        <v>1.12958312405826</v>
      </c>
      <c r="N106" s="70">
        <v>13944</v>
      </c>
      <c r="O106" s="70">
        <v>1047</v>
      </c>
      <c r="P106" s="70">
        <v>124529</v>
      </c>
      <c r="Q106" s="70">
        <v>149438</v>
      </c>
      <c r="R106" s="70">
        <v>140744.8</v>
      </c>
      <c r="S106" s="180">
        <v>1.12710196018598</v>
      </c>
      <c r="T106" s="70">
        <v>22748</v>
      </c>
      <c r="U106" s="70">
        <v>300</v>
      </c>
      <c r="V106" s="70">
        <v>489</v>
      </c>
      <c r="W106" s="70">
        <v>300</v>
      </c>
      <c r="X106" s="156">
        <v>1</v>
      </c>
      <c r="Y106" s="70">
        <v>6450</v>
      </c>
      <c r="Z106" s="70">
        <v>520</v>
      </c>
      <c r="AA106" s="70">
        <v>996</v>
      </c>
      <c r="AB106" s="70">
        <v>1491</v>
      </c>
      <c r="AC106" s="70">
        <v>691</v>
      </c>
      <c r="AD106" s="70">
        <v>87409.28</v>
      </c>
      <c r="AE106" s="97">
        <v>0.693775100401606</v>
      </c>
      <c r="AF106" s="70">
        <v>8885.4425</v>
      </c>
      <c r="AG106" s="70">
        <v>1560</v>
      </c>
      <c r="AH106" s="70">
        <v>5542</v>
      </c>
      <c r="AI106" s="70">
        <v>6636</v>
      </c>
      <c r="AJ106" s="70">
        <v>4499.5</v>
      </c>
      <c r="AK106" s="70">
        <v>843</v>
      </c>
      <c r="AL106" s="70">
        <v>5342.5</v>
      </c>
      <c r="AM106" s="165">
        <v>0.964002165283291</v>
      </c>
      <c r="AN106" s="70">
        <v>22725</v>
      </c>
      <c r="AO106" s="70">
        <v>2740</v>
      </c>
      <c r="AP106" s="70">
        <v>3575</v>
      </c>
      <c r="AQ106" s="70">
        <v>4808</v>
      </c>
      <c r="AR106" s="70">
        <v>1339</v>
      </c>
      <c r="AS106" s="70">
        <v>2050.5</v>
      </c>
      <c r="AT106" s="70">
        <v>1195</v>
      </c>
      <c r="AU106" s="70">
        <v>1868</v>
      </c>
      <c r="AV106" s="70">
        <v>561</v>
      </c>
      <c r="AW106" s="70">
        <v>1665</v>
      </c>
      <c r="AX106" s="70">
        <v>617</v>
      </c>
      <c r="AY106" s="70">
        <v>1005</v>
      </c>
      <c r="AZ106" s="70">
        <v>611</v>
      </c>
      <c r="BA106" s="70">
        <v>1710</v>
      </c>
      <c r="BB106" s="70">
        <v>449</v>
      </c>
      <c r="BC106" s="70">
        <v>800</v>
      </c>
      <c r="BD106" s="70">
        <v>471</v>
      </c>
      <c r="BE106" s="70">
        <v>888.5</v>
      </c>
      <c r="BF106" s="70">
        <v>1193</v>
      </c>
      <c r="BG106" s="70">
        <v>1790</v>
      </c>
      <c r="BH106" s="70">
        <v>433</v>
      </c>
      <c r="BI106" s="70">
        <v>474</v>
      </c>
      <c r="BJ106" s="70">
        <v>57346.09</v>
      </c>
      <c r="BK106" s="70">
        <v>4013.7</v>
      </c>
      <c r="BL106" s="70">
        <v>1357</v>
      </c>
      <c r="BM106" s="70">
        <v>942.89</v>
      </c>
      <c r="BN106" s="70">
        <v>90114.21</v>
      </c>
      <c r="BO106" s="97">
        <v>0.694834193072955</v>
      </c>
      <c r="BP106" s="70">
        <v>7516.4</v>
      </c>
      <c r="BQ106" s="70">
        <v>1424.8</v>
      </c>
      <c r="BR106" s="70">
        <v>149750</v>
      </c>
      <c r="BS106" s="70">
        <v>179535</v>
      </c>
      <c r="BT106" s="70">
        <v>135484.87</v>
      </c>
      <c r="BU106" s="70">
        <v>7609.5</v>
      </c>
      <c r="BV106" s="70">
        <v>298192</v>
      </c>
      <c r="BW106" s="70">
        <v>347652</v>
      </c>
      <c r="BX106" s="70">
        <v>248807.92</v>
      </c>
      <c r="BY106" s="104">
        <v>0.6812</v>
      </c>
      <c r="BZ106" s="70">
        <v>45862.4</v>
      </c>
      <c r="CA106" s="70">
        <v>596120.5</v>
      </c>
      <c r="CB106" s="70">
        <v>794880</v>
      </c>
      <c r="CC106" s="41">
        <v>528217.25</v>
      </c>
      <c r="CD106" s="42">
        <v>0.886091402661039</v>
      </c>
      <c r="CE106" s="49">
        <v>78890.2</v>
      </c>
      <c r="CF106" s="70">
        <v>91</v>
      </c>
      <c r="CG106" s="70">
        <v>341.25</v>
      </c>
      <c r="CH106" s="71">
        <f t="shared" si="130"/>
        <v>259469.5925</v>
      </c>
      <c r="CI106" s="70">
        <v>12081.13</v>
      </c>
      <c r="CJ106" s="70">
        <v>1186.95</v>
      </c>
      <c r="CK106" s="40">
        <f t="shared" si="163"/>
        <v>258282.6425</v>
      </c>
      <c r="CL106" s="251">
        <f t="shared" si="167"/>
        <v>258282.6</v>
      </c>
    </row>
  </sheetData>
  <mergeCells count="21">
    <mergeCell ref="D1:I1"/>
    <mergeCell ref="J1:O1"/>
    <mergeCell ref="P1:T1"/>
    <mergeCell ref="U1:Z1"/>
    <mergeCell ref="AA1:AG1"/>
    <mergeCell ref="AH1:AO1"/>
    <mergeCell ref="AP1:AS1"/>
    <mergeCell ref="AT1:AW1"/>
    <mergeCell ref="AX1:BA1"/>
    <mergeCell ref="BB1:BE1"/>
    <mergeCell ref="BF1:BI1"/>
    <mergeCell ref="BJ1:BK1"/>
    <mergeCell ref="BL1:BQ1"/>
    <mergeCell ref="BR1:BU1"/>
    <mergeCell ref="BV1:BZ1"/>
    <mergeCell ref="CA1:CE1"/>
    <mergeCell ref="CF1:CG1"/>
    <mergeCell ref="CH1:CL1"/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7"/>
  <sheetViews>
    <sheetView workbookViewId="0">
      <selection activeCell="E50" sqref="E50"/>
    </sheetView>
  </sheetViews>
  <sheetFormatPr defaultColWidth="9" defaultRowHeight="13.5"/>
  <cols>
    <col min="1" max="1" width="6" customWidth="1"/>
    <col min="2" max="2" width="13.375" customWidth="1"/>
    <col min="3" max="3" width="8.125" customWidth="1"/>
    <col min="4" max="4" width="5.875" customWidth="1"/>
    <col min="5" max="5" width="5.125" customWidth="1"/>
    <col min="6" max="6" width="7.25" customWidth="1"/>
    <col min="7" max="7" width="6.75" customWidth="1"/>
    <col min="8" max="8" width="7" customWidth="1"/>
    <col min="9" max="9" width="6.25" customWidth="1"/>
    <col min="10" max="11" width="4.875" style="92" customWidth="1"/>
    <col min="12" max="12" width="6" customWidth="1"/>
    <col min="13" max="13" width="6.625" customWidth="1"/>
    <col min="14" max="14" width="6.125" style="166" customWidth="1"/>
    <col min="15" max="15" width="5.25" style="166" customWidth="1"/>
    <col min="16" max="16" width="6.875" style="107" customWidth="1"/>
    <col min="17" max="17" width="6.625" style="107" customWidth="1"/>
    <col min="18" max="18" width="9.375" style="107" customWidth="1"/>
    <col min="19" max="19" width="8.4" style="167" customWidth="1"/>
    <col min="20" max="20" width="7.5" style="168" customWidth="1"/>
  </cols>
  <sheetData>
    <row r="1" s="1" customFormat="1" ht="21" customHeight="1" spans="1:20">
      <c r="A1" s="14" t="s">
        <v>249</v>
      </c>
      <c r="B1" s="14" t="s">
        <v>250</v>
      </c>
      <c r="C1" s="14" t="s">
        <v>251</v>
      </c>
      <c r="D1" s="14" t="s">
        <v>252</v>
      </c>
      <c r="E1" s="14"/>
      <c r="F1" s="14"/>
      <c r="G1" s="14"/>
      <c r="H1" s="14"/>
      <c r="I1" s="14"/>
      <c r="J1" s="14" t="s">
        <v>253</v>
      </c>
      <c r="K1" s="14"/>
      <c r="L1" s="14"/>
      <c r="M1" s="14"/>
      <c r="N1" s="14"/>
      <c r="O1" s="14"/>
      <c r="P1" s="102" t="s">
        <v>254</v>
      </c>
      <c r="Q1" s="102"/>
      <c r="R1" s="102"/>
      <c r="S1" s="102"/>
      <c r="T1" s="102"/>
    </row>
    <row r="2" s="2" customFormat="1" ht="28" customHeight="1" spans="1:20">
      <c r="A2" s="14"/>
      <c r="B2" s="14"/>
      <c r="C2" s="14"/>
      <c r="D2" s="102" t="s">
        <v>266</v>
      </c>
      <c r="E2" s="102" t="s">
        <v>267</v>
      </c>
      <c r="F2" s="102" t="s">
        <v>268</v>
      </c>
      <c r="G2" s="169" t="s">
        <v>269</v>
      </c>
      <c r="H2" s="102" t="s">
        <v>270</v>
      </c>
      <c r="I2" s="102" t="s">
        <v>160</v>
      </c>
      <c r="J2" s="102" t="s">
        <v>266</v>
      </c>
      <c r="K2" s="102" t="s">
        <v>267</v>
      </c>
      <c r="L2" s="102" t="s">
        <v>268</v>
      </c>
      <c r="M2" s="169" t="s">
        <v>269</v>
      </c>
      <c r="N2" s="102" t="s">
        <v>270</v>
      </c>
      <c r="O2" s="102" t="s">
        <v>160</v>
      </c>
      <c r="P2" s="14" t="s">
        <v>266</v>
      </c>
      <c r="Q2" s="14" t="s">
        <v>267</v>
      </c>
      <c r="R2" s="102" t="s">
        <v>268</v>
      </c>
      <c r="S2" s="169" t="s">
        <v>269</v>
      </c>
      <c r="T2" s="177" t="s">
        <v>271</v>
      </c>
    </row>
    <row r="3" customFormat="1" spans="1:20">
      <c r="A3" s="28">
        <v>308</v>
      </c>
      <c r="B3" s="29" t="s">
        <v>284</v>
      </c>
      <c r="C3" s="30" t="s">
        <v>285</v>
      </c>
      <c r="D3" s="110">
        <v>15</v>
      </c>
      <c r="E3" s="110">
        <v>22</v>
      </c>
      <c r="F3" s="170">
        <v>1.76</v>
      </c>
      <c r="G3" s="171">
        <f t="shared" ref="G3:G19" si="0">(F3/D3)</f>
        <v>0.117333333333333</v>
      </c>
      <c r="H3" s="172">
        <f t="shared" ref="H3:H19" si="1">F3*60</f>
        <v>105.6</v>
      </c>
      <c r="I3" s="172">
        <f t="shared" ref="I3:I14" si="2">(D3-F3)*10</f>
        <v>132.4</v>
      </c>
      <c r="J3" s="110">
        <v>36</v>
      </c>
      <c r="K3" s="110">
        <v>45</v>
      </c>
      <c r="L3" s="110">
        <v>15</v>
      </c>
      <c r="M3" s="171">
        <f t="shared" ref="M3:M19" si="3">L3/J3</f>
        <v>0.416666666666667</v>
      </c>
      <c r="N3" s="175">
        <v>75</v>
      </c>
      <c r="O3" s="175">
        <v>63</v>
      </c>
      <c r="P3" s="176">
        <v>1723</v>
      </c>
      <c r="Q3" s="176">
        <v>2067</v>
      </c>
      <c r="R3" s="145">
        <v>2210.82</v>
      </c>
      <c r="S3" s="178">
        <f t="shared" ref="S3:S19" si="4">R3/P3</f>
        <v>1.28312246082414</v>
      </c>
      <c r="T3" s="145">
        <v>393.5</v>
      </c>
    </row>
    <row r="4" customFormat="1" spans="1:20">
      <c r="A4" s="28">
        <v>311</v>
      </c>
      <c r="B4" s="29" t="s">
        <v>286</v>
      </c>
      <c r="C4" s="30" t="s">
        <v>285</v>
      </c>
      <c r="D4" s="110">
        <v>21</v>
      </c>
      <c r="E4" s="110">
        <v>32</v>
      </c>
      <c r="F4" s="170">
        <v>9.5</v>
      </c>
      <c r="G4" s="171">
        <f t="shared" si="0"/>
        <v>0.452380952380952</v>
      </c>
      <c r="H4" s="172">
        <f t="shared" si="1"/>
        <v>570</v>
      </c>
      <c r="I4" s="172">
        <f t="shared" si="2"/>
        <v>115</v>
      </c>
      <c r="J4" s="110">
        <v>51</v>
      </c>
      <c r="K4" s="110">
        <v>65</v>
      </c>
      <c r="L4" s="110">
        <v>153</v>
      </c>
      <c r="M4" s="171">
        <f t="shared" si="3"/>
        <v>3</v>
      </c>
      <c r="N4" s="175">
        <v>1071</v>
      </c>
      <c r="O4" s="175"/>
      <c r="P4" s="176">
        <v>2348</v>
      </c>
      <c r="Q4" s="176">
        <v>2818</v>
      </c>
      <c r="R4" s="145">
        <v>3049.1</v>
      </c>
      <c r="S4" s="178">
        <f t="shared" si="4"/>
        <v>1.29859454855196</v>
      </c>
      <c r="T4" s="145">
        <v>549</v>
      </c>
    </row>
    <row r="5" customFormat="1" spans="1:20">
      <c r="A5" s="28">
        <v>339</v>
      </c>
      <c r="B5" s="29" t="s">
        <v>287</v>
      </c>
      <c r="C5" s="30" t="s">
        <v>285</v>
      </c>
      <c r="D5" s="110">
        <v>13</v>
      </c>
      <c r="E5" s="110">
        <v>20</v>
      </c>
      <c r="F5" s="170">
        <v>11.575</v>
      </c>
      <c r="G5" s="171">
        <f t="shared" si="0"/>
        <v>0.890384615384615</v>
      </c>
      <c r="H5" s="172">
        <f t="shared" si="1"/>
        <v>694.5</v>
      </c>
      <c r="I5" s="172"/>
      <c r="J5" s="110">
        <v>31</v>
      </c>
      <c r="K5" s="110">
        <v>39</v>
      </c>
      <c r="L5" s="110">
        <v>19</v>
      </c>
      <c r="M5" s="171">
        <f t="shared" si="3"/>
        <v>0.612903225806452</v>
      </c>
      <c r="N5" s="175">
        <v>95</v>
      </c>
      <c r="O5" s="175">
        <v>36</v>
      </c>
      <c r="P5" s="176">
        <v>1358</v>
      </c>
      <c r="Q5" s="176">
        <v>1630</v>
      </c>
      <c r="R5" s="145">
        <v>1331.09</v>
      </c>
      <c r="S5" s="178">
        <f t="shared" si="4"/>
        <v>0.980184094256259</v>
      </c>
      <c r="T5" s="145">
        <v>180.5</v>
      </c>
    </row>
    <row r="6" customFormat="1" spans="1:20">
      <c r="A6" s="28">
        <v>349</v>
      </c>
      <c r="B6" s="29" t="s">
        <v>288</v>
      </c>
      <c r="C6" s="30" t="s">
        <v>285</v>
      </c>
      <c r="D6" s="110">
        <v>10</v>
      </c>
      <c r="E6" s="110">
        <v>15</v>
      </c>
      <c r="F6" s="170"/>
      <c r="G6" s="171">
        <f t="shared" si="0"/>
        <v>0</v>
      </c>
      <c r="H6" s="172">
        <f t="shared" si="1"/>
        <v>0</v>
      </c>
      <c r="I6" s="172">
        <f t="shared" si="2"/>
        <v>100</v>
      </c>
      <c r="J6" s="110">
        <v>24</v>
      </c>
      <c r="K6" s="110">
        <v>30</v>
      </c>
      <c r="L6" s="110">
        <v>8</v>
      </c>
      <c r="M6" s="171">
        <f t="shared" si="3"/>
        <v>0.333333333333333</v>
      </c>
      <c r="N6" s="175">
        <v>40</v>
      </c>
      <c r="O6" s="175">
        <v>48</v>
      </c>
      <c r="P6" s="176">
        <v>1277</v>
      </c>
      <c r="Q6" s="176">
        <v>1533</v>
      </c>
      <c r="R6" s="145">
        <v>3449.88</v>
      </c>
      <c r="S6" s="178">
        <f t="shared" si="4"/>
        <v>2.70155050900548</v>
      </c>
      <c r="T6" s="145">
        <v>610.5</v>
      </c>
    </row>
    <row r="7" customFormat="1" spans="1:20">
      <c r="A7" s="28">
        <v>391</v>
      </c>
      <c r="B7" s="29" t="s">
        <v>289</v>
      </c>
      <c r="C7" s="30" t="s">
        <v>285</v>
      </c>
      <c r="D7" s="110">
        <v>11</v>
      </c>
      <c r="E7" s="110">
        <v>16</v>
      </c>
      <c r="F7" s="170">
        <v>5.18</v>
      </c>
      <c r="G7" s="171">
        <f t="shared" si="0"/>
        <v>0.470909090909091</v>
      </c>
      <c r="H7" s="172">
        <f t="shared" si="1"/>
        <v>310.8</v>
      </c>
      <c r="I7" s="172">
        <f t="shared" si="2"/>
        <v>58.2</v>
      </c>
      <c r="J7" s="110">
        <v>26</v>
      </c>
      <c r="K7" s="110">
        <v>33</v>
      </c>
      <c r="L7" s="110">
        <v>15</v>
      </c>
      <c r="M7" s="171">
        <f t="shared" si="3"/>
        <v>0.576923076923077</v>
      </c>
      <c r="N7" s="175">
        <v>75</v>
      </c>
      <c r="O7" s="175">
        <v>33</v>
      </c>
      <c r="P7" s="176">
        <v>1502</v>
      </c>
      <c r="Q7" s="176">
        <v>1803</v>
      </c>
      <c r="R7" s="145">
        <v>2021.49</v>
      </c>
      <c r="S7" s="178">
        <f t="shared" si="4"/>
        <v>1.3458655126498</v>
      </c>
      <c r="T7" s="145">
        <v>348</v>
      </c>
    </row>
    <row r="8" customFormat="1" spans="1:20">
      <c r="A8" s="28">
        <v>395</v>
      </c>
      <c r="B8" s="29" t="s">
        <v>290</v>
      </c>
      <c r="C8" s="30" t="s">
        <v>285</v>
      </c>
      <c r="D8" s="110">
        <v>5</v>
      </c>
      <c r="E8" s="110">
        <v>8</v>
      </c>
      <c r="F8" s="170"/>
      <c r="G8" s="171">
        <f t="shared" si="0"/>
        <v>0</v>
      </c>
      <c r="H8" s="172">
        <f t="shared" si="1"/>
        <v>0</v>
      </c>
      <c r="I8" s="172">
        <f t="shared" si="2"/>
        <v>50</v>
      </c>
      <c r="J8" s="110">
        <v>13</v>
      </c>
      <c r="K8" s="110">
        <v>17</v>
      </c>
      <c r="L8" s="110">
        <v>10</v>
      </c>
      <c r="M8" s="171">
        <f t="shared" si="3"/>
        <v>0.769230769230769</v>
      </c>
      <c r="N8" s="175">
        <v>50</v>
      </c>
      <c r="O8" s="175"/>
      <c r="P8" s="176">
        <v>609</v>
      </c>
      <c r="Q8" s="176">
        <v>731</v>
      </c>
      <c r="R8" s="145">
        <v>431.11</v>
      </c>
      <c r="S8" s="178">
        <f t="shared" si="4"/>
        <v>0.707898193760263</v>
      </c>
      <c r="T8" s="145">
        <v>61</v>
      </c>
    </row>
    <row r="9" customFormat="1" spans="1:20">
      <c r="A9" s="28">
        <v>517</v>
      </c>
      <c r="B9" s="29" t="s">
        <v>291</v>
      </c>
      <c r="C9" s="30" t="s">
        <v>285</v>
      </c>
      <c r="D9" s="110">
        <v>11</v>
      </c>
      <c r="E9" s="110">
        <v>17</v>
      </c>
      <c r="F9" s="170">
        <v>2</v>
      </c>
      <c r="G9" s="171">
        <f t="shared" si="0"/>
        <v>0.181818181818182</v>
      </c>
      <c r="H9" s="172">
        <f t="shared" si="1"/>
        <v>120</v>
      </c>
      <c r="I9" s="172">
        <f t="shared" si="2"/>
        <v>90</v>
      </c>
      <c r="J9" s="110">
        <v>27</v>
      </c>
      <c r="K9" s="110">
        <v>34</v>
      </c>
      <c r="L9" s="110">
        <v>11</v>
      </c>
      <c r="M9" s="171">
        <f t="shared" si="3"/>
        <v>0.407407407407407</v>
      </c>
      <c r="N9" s="175">
        <v>55</v>
      </c>
      <c r="O9" s="175">
        <v>48</v>
      </c>
      <c r="P9" s="176">
        <v>1131</v>
      </c>
      <c r="Q9" s="176">
        <v>1357</v>
      </c>
      <c r="R9" s="145">
        <v>1340.99</v>
      </c>
      <c r="S9" s="178">
        <f t="shared" si="4"/>
        <v>1.18566755083996</v>
      </c>
      <c r="T9" s="145">
        <v>172</v>
      </c>
    </row>
    <row r="10" customFormat="1" spans="1:20">
      <c r="A10" s="28">
        <v>518</v>
      </c>
      <c r="B10" s="29" t="s">
        <v>292</v>
      </c>
      <c r="C10" s="30" t="s">
        <v>285</v>
      </c>
      <c r="D10" s="110">
        <v>6</v>
      </c>
      <c r="E10" s="110">
        <v>9</v>
      </c>
      <c r="F10" s="170"/>
      <c r="G10" s="171">
        <f t="shared" si="0"/>
        <v>0</v>
      </c>
      <c r="H10" s="172">
        <f t="shared" si="1"/>
        <v>0</v>
      </c>
      <c r="I10" s="172">
        <f t="shared" si="2"/>
        <v>60</v>
      </c>
      <c r="J10" s="110">
        <v>14</v>
      </c>
      <c r="K10" s="110">
        <v>17</v>
      </c>
      <c r="L10" s="110">
        <v>1</v>
      </c>
      <c r="M10" s="171">
        <f t="shared" si="3"/>
        <v>0.0714285714285714</v>
      </c>
      <c r="N10" s="175">
        <v>5</v>
      </c>
      <c r="O10" s="175">
        <v>39</v>
      </c>
      <c r="P10" s="176">
        <v>536</v>
      </c>
      <c r="Q10" s="176">
        <v>644</v>
      </c>
      <c r="R10" s="145">
        <v>97</v>
      </c>
      <c r="S10" s="178">
        <f t="shared" si="4"/>
        <v>0.180970149253731</v>
      </c>
      <c r="T10" s="145">
        <v>0</v>
      </c>
    </row>
    <row r="11" customFormat="1" spans="1:20">
      <c r="A11" s="28">
        <v>581</v>
      </c>
      <c r="B11" s="29" t="s">
        <v>293</v>
      </c>
      <c r="C11" s="30" t="s">
        <v>285</v>
      </c>
      <c r="D11" s="110">
        <v>9</v>
      </c>
      <c r="E11" s="110">
        <v>14</v>
      </c>
      <c r="F11" s="170">
        <v>3</v>
      </c>
      <c r="G11" s="171">
        <f t="shared" si="0"/>
        <v>0.333333333333333</v>
      </c>
      <c r="H11" s="172">
        <f t="shared" si="1"/>
        <v>180</v>
      </c>
      <c r="I11" s="172">
        <f t="shared" si="2"/>
        <v>60</v>
      </c>
      <c r="J11" s="110">
        <v>23</v>
      </c>
      <c r="K11" s="110">
        <v>29</v>
      </c>
      <c r="L11" s="110">
        <v>29</v>
      </c>
      <c r="M11" s="171">
        <f t="shared" si="3"/>
        <v>1.26086956521739</v>
      </c>
      <c r="N11" s="175">
        <v>203</v>
      </c>
      <c r="O11" s="175"/>
      <c r="P11" s="176">
        <v>1175</v>
      </c>
      <c r="Q11" s="176">
        <v>1410</v>
      </c>
      <c r="R11" s="145">
        <v>1882.84</v>
      </c>
      <c r="S11" s="178">
        <f t="shared" si="4"/>
        <v>1.6024170212766</v>
      </c>
      <c r="T11" s="145">
        <v>326</v>
      </c>
    </row>
    <row r="12" customFormat="1" spans="1:20">
      <c r="A12" s="28">
        <v>585</v>
      </c>
      <c r="B12" s="29" t="s">
        <v>294</v>
      </c>
      <c r="C12" s="30" t="s">
        <v>285</v>
      </c>
      <c r="D12" s="110">
        <v>16</v>
      </c>
      <c r="E12" s="110">
        <v>24</v>
      </c>
      <c r="F12" s="170">
        <v>2</v>
      </c>
      <c r="G12" s="171">
        <f t="shared" si="0"/>
        <v>0.125</v>
      </c>
      <c r="H12" s="172">
        <f t="shared" si="1"/>
        <v>120</v>
      </c>
      <c r="I12" s="172">
        <f t="shared" si="2"/>
        <v>140</v>
      </c>
      <c r="J12" s="110">
        <v>39</v>
      </c>
      <c r="K12" s="110">
        <v>49</v>
      </c>
      <c r="L12" s="110">
        <v>39</v>
      </c>
      <c r="M12" s="171">
        <f t="shared" si="3"/>
        <v>1</v>
      </c>
      <c r="N12" s="175">
        <v>195</v>
      </c>
      <c r="O12" s="175"/>
      <c r="P12" s="176">
        <v>1663</v>
      </c>
      <c r="Q12" s="176">
        <v>1996</v>
      </c>
      <c r="R12" s="145">
        <v>3349.55</v>
      </c>
      <c r="S12" s="178">
        <f t="shared" si="4"/>
        <v>2.01416115453999</v>
      </c>
      <c r="T12" s="145">
        <v>570</v>
      </c>
    </row>
    <row r="13" customFormat="1" spans="1:20">
      <c r="A13" s="28">
        <v>597</v>
      </c>
      <c r="B13" s="29" t="s">
        <v>295</v>
      </c>
      <c r="C13" s="30" t="s">
        <v>285</v>
      </c>
      <c r="D13" s="110">
        <v>4</v>
      </c>
      <c r="E13" s="110">
        <v>5</v>
      </c>
      <c r="F13" s="170"/>
      <c r="G13" s="171">
        <f t="shared" si="0"/>
        <v>0</v>
      </c>
      <c r="H13" s="172">
        <f t="shared" si="1"/>
        <v>0</v>
      </c>
      <c r="I13" s="172">
        <f t="shared" si="2"/>
        <v>40</v>
      </c>
      <c r="J13" s="110">
        <v>9</v>
      </c>
      <c r="K13" s="110">
        <v>11</v>
      </c>
      <c r="L13" s="110">
        <v>0</v>
      </c>
      <c r="M13" s="171">
        <f t="shared" si="3"/>
        <v>0</v>
      </c>
      <c r="N13" s="175">
        <v>0</v>
      </c>
      <c r="O13" s="175">
        <v>27</v>
      </c>
      <c r="P13" s="176">
        <v>353</v>
      </c>
      <c r="Q13" s="176">
        <v>423</v>
      </c>
      <c r="R13" s="145">
        <v>99.78</v>
      </c>
      <c r="S13" s="178">
        <f t="shared" si="4"/>
        <v>0.282662889518414</v>
      </c>
      <c r="T13" s="145">
        <v>0</v>
      </c>
    </row>
    <row r="14" customFormat="1" spans="1:20">
      <c r="A14" s="28">
        <v>709</v>
      </c>
      <c r="B14" s="29" t="s">
        <v>296</v>
      </c>
      <c r="C14" s="30" t="s">
        <v>285</v>
      </c>
      <c r="D14" s="110">
        <v>7</v>
      </c>
      <c r="E14" s="110">
        <v>11</v>
      </c>
      <c r="F14" s="170">
        <v>2</v>
      </c>
      <c r="G14" s="171">
        <f t="shared" si="0"/>
        <v>0.285714285714286</v>
      </c>
      <c r="H14" s="172">
        <f t="shared" si="1"/>
        <v>120</v>
      </c>
      <c r="I14" s="172">
        <f t="shared" si="2"/>
        <v>50</v>
      </c>
      <c r="J14" s="110">
        <v>18</v>
      </c>
      <c r="K14" s="110">
        <v>22</v>
      </c>
      <c r="L14" s="110">
        <v>19</v>
      </c>
      <c r="M14" s="171">
        <f t="shared" si="3"/>
        <v>1.05555555555556</v>
      </c>
      <c r="N14" s="175">
        <v>95</v>
      </c>
      <c r="O14" s="175"/>
      <c r="P14" s="176">
        <v>951</v>
      </c>
      <c r="Q14" s="176">
        <v>1141</v>
      </c>
      <c r="R14" s="145">
        <v>763.43</v>
      </c>
      <c r="S14" s="178">
        <f t="shared" si="4"/>
        <v>0.802765509989485</v>
      </c>
      <c r="T14" s="145">
        <v>110</v>
      </c>
    </row>
    <row r="15" customFormat="1" spans="1:20">
      <c r="A15" s="28">
        <v>726</v>
      </c>
      <c r="B15" s="29" t="s">
        <v>297</v>
      </c>
      <c r="C15" s="30" t="s">
        <v>285</v>
      </c>
      <c r="D15" s="110">
        <v>13</v>
      </c>
      <c r="E15" s="110">
        <v>19</v>
      </c>
      <c r="F15" s="170">
        <v>11</v>
      </c>
      <c r="G15" s="171">
        <f t="shared" si="0"/>
        <v>0.846153846153846</v>
      </c>
      <c r="H15" s="172">
        <f t="shared" si="1"/>
        <v>660</v>
      </c>
      <c r="I15" s="172"/>
      <c r="J15" s="110">
        <v>31</v>
      </c>
      <c r="K15" s="110">
        <v>39</v>
      </c>
      <c r="L15" s="110">
        <v>37</v>
      </c>
      <c r="M15" s="171">
        <f t="shared" si="3"/>
        <v>1.19354838709677</v>
      </c>
      <c r="N15" s="175">
        <v>185</v>
      </c>
      <c r="O15" s="175"/>
      <c r="P15" s="176">
        <v>1536</v>
      </c>
      <c r="Q15" s="176">
        <v>1843</v>
      </c>
      <c r="R15" s="145">
        <v>2812.52</v>
      </c>
      <c r="S15" s="178">
        <f t="shared" si="4"/>
        <v>1.83106770833333</v>
      </c>
      <c r="T15" s="145">
        <v>466</v>
      </c>
    </row>
    <row r="16" customFormat="1" spans="1:20">
      <c r="A16" s="28">
        <v>727</v>
      </c>
      <c r="B16" s="29" t="s">
        <v>298</v>
      </c>
      <c r="C16" s="30" t="s">
        <v>285</v>
      </c>
      <c r="D16" s="110">
        <v>5</v>
      </c>
      <c r="E16" s="110">
        <v>8</v>
      </c>
      <c r="F16" s="170">
        <v>4.5</v>
      </c>
      <c r="G16" s="171">
        <f t="shared" si="0"/>
        <v>0.9</v>
      </c>
      <c r="H16" s="172">
        <f t="shared" si="1"/>
        <v>270</v>
      </c>
      <c r="I16" s="172"/>
      <c r="J16" s="110">
        <v>13</v>
      </c>
      <c r="K16" s="110">
        <v>16</v>
      </c>
      <c r="L16" s="110">
        <v>2</v>
      </c>
      <c r="M16" s="171">
        <f t="shared" si="3"/>
        <v>0.153846153846154</v>
      </c>
      <c r="N16" s="175">
        <v>10</v>
      </c>
      <c r="O16" s="175">
        <v>33</v>
      </c>
      <c r="P16" s="176">
        <v>600</v>
      </c>
      <c r="Q16" s="176">
        <v>720</v>
      </c>
      <c r="R16" s="145">
        <v>640.11</v>
      </c>
      <c r="S16" s="178">
        <f t="shared" si="4"/>
        <v>1.06685</v>
      </c>
      <c r="T16" s="145">
        <v>84.5</v>
      </c>
    </row>
    <row r="17" customFormat="1" spans="1:20">
      <c r="A17" s="28">
        <v>730</v>
      </c>
      <c r="B17" s="29" t="s">
        <v>299</v>
      </c>
      <c r="C17" s="30" t="s">
        <v>285</v>
      </c>
      <c r="D17" s="110">
        <v>12</v>
      </c>
      <c r="E17" s="110">
        <v>18</v>
      </c>
      <c r="F17" s="170">
        <v>13</v>
      </c>
      <c r="G17" s="171">
        <f t="shared" si="0"/>
        <v>1.08333333333333</v>
      </c>
      <c r="H17" s="172">
        <f t="shared" si="1"/>
        <v>780</v>
      </c>
      <c r="I17" s="172"/>
      <c r="J17" s="110">
        <v>28</v>
      </c>
      <c r="K17" s="110">
        <v>36</v>
      </c>
      <c r="L17" s="110">
        <v>43</v>
      </c>
      <c r="M17" s="171">
        <f t="shared" si="3"/>
        <v>1.53571428571429</v>
      </c>
      <c r="N17" s="175">
        <v>301</v>
      </c>
      <c r="O17" s="175"/>
      <c r="P17" s="176">
        <v>1167</v>
      </c>
      <c r="Q17" s="176">
        <v>1400</v>
      </c>
      <c r="R17" s="145">
        <v>986.08</v>
      </c>
      <c r="S17" s="178">
        <f t="shared" si="4"/>
        <v>0.84497000856898</v>
      </c>
      <c r="T17" s="145">
        <v>131</v>
      </c>
    </row>
    <row r="18" customFormat="1" spans="1:20">
      <c r="A18" s="28">
        <v>731</v>
      </c>
      <c r="B18" s="29" t="s">
        <v>300</v>
      </c>
      <c r="C18" s="30" t="s">
        <v>285</v>
      </c>
      <c r="D18" s="110">
        <v>6</v>
      </c>
      <c r="E18" s="110">
        <v>9</v>
      </c>
      <c r="F18" s="170">
        <v>1</v>
      </c>
      <c r="G18" s="171">
        <f t="shared" si="0"/>
        <v>0.166666666666667</v>
      </c>
      <c r="H18" s="172">
        <f t="shared" si="1"/>
        <v>60</v>
      </c>
      <c r="I18" s="172">
        <f t="shared" ref="I18:I24" si="5">(D18-F18)*10</f>
        <v>50</v>
      </c>
      <c r="J18" s="110">
        <v>14</v>
      </c>
      <c r="K18" s="110">
        <v>18</v>
      </c>
      <c r="L18" s="110">
        <v>5</v>
      </c>
      <c r="M18" s="171">
        <f t="shared" si="3"/>
        <v>0.357142857142857</v>
      </c>
      <c r="N18" s="175">
        <v>25</v>
      </c>
      <c r="O18" s="175">
        <v>27</v>
      </c>
      <c r="P18" s="176">
        <v>956</v>
      </c>
      <c r="Q18" s="176">
        <v>1147</v>
      </c>
      <c r="R18" s="145">
        <v>624.9</v>
      </c>
      <c r="S18" s="178">
        <f t="shared" si="4"/>
        <v>0.653661087866109</v>
      </c>
      <c r="T18" s="145">
        <v>81</v>
      </c>
    </row>
    <row r="19" customFormat="1" spans="1:20">
      <c r="A19" s="28">
        <v>741</v>
      </c>
      <c r="B19" s="29" t="s">
        <v>301</v>
      </c>
      <c r="C19" s="30" t="s">
        <v>285</v>
      </c>
      <c r="D19" s="110">
        <v>5</v>
      </c>
      <c r="E19" s="110">
        <v>7</v>
      </c>
      <c r="F19" s="170">
        <v>1</v>
      </c>
      <c r="G19" s="171">
        <f t="shared" si="0"/>
        <v>0.2</v>
      </c>
      <c r="H19" s="172">
        <f t="shared" si="1"/>
        <v>60</v>
      </c>
      <c r="I19" s="172">
        <f t="shared" si="5"/>
        <v>40</v>
      </c>
      <c r="J19" s="110">
        <v>12</v>
      </c>
      <c r="K19" s="110">
        <v>15</v>
      </c>
      <c r="L19" s="110">
        <v>5</v>
      </c>
      <c r="M19" s="171">
        <f t="shared" si="3"/>
        <v>0.416666666666667</v>
      </c>
      <c r="N19" s="175">
        <v>25</v>
      </c>
      <c r="O19" s="175">
        <v>21</v>
      </c>
      <c r="P19" s="176">
        <v>469</v>
      </c>
      <c r="Q19" s="176">
        <v>563</v>
      </c>
      <c r="R19" s="145">
        <v>674.18</v>
      </c>
      <c r="S19" s="178">
        <f t="shared" si="4"/>
        <v>1.43748400852878</v>
      </c>
      <c r="T19" s="145">
        <v>115.5</v>
      </c>
    </row>
    <row r="20" customFormat="1" spans="1:20">
      <c r="A20" s="36">
        <v>742</v>
      </c>
      <c r="B20" s="30" t="s">
        <v>302</v>
      </c>
      <c r="C20" s="30" t="s">
        <v>285</v>
      </c>
      <c r="D20" s="110"/>
      <c r="E20" s="110"/>
      <c r="F20" s="170"/>
      <c r="G20" s="171"/>
      <c r="H20" s="172"/>
      <c r="I20" s="172"/>
      <c r="J20" s="110"/>
      <c r="K20" s="110"/>
      <c r="L20" s="110"/>
      <c r="M20" s="171"/>
      <c r="N20" s="175"/>
      <c r="O20" s="175"/>
      <c r="P20" s="176">
        <v>0</v>
      </c>
      <c r="Q20" s="176">
        <v>0</v>
      </c>
      <c r="R20" s="145">
        <v>29</v>
      </c>
      <c r="S20" s="178">
        <v>0</v>
      </c>
      <c r="T20" s="145">
        <v>3.5</v>
      </c>
    </row>
    <row r="21" s="3" customFormat="1" spans="1:20">
      <c r="A21" s="37" t="s">
        <v>303</v>
      </c>
      <c r="B21" s="38"/>
      <c r="C21" s="39" t="s">
        <v>285</v>
      </c>
      <c r="D21" s="173">
        <f t="shared" ref="D21:F21" si="6">SUM(D3:D19)</f>
        <v>169</v>
      </c>
      <c r="E21" s="48">
        <f t="shared" si="6"/>
        <v>254</v>
      </c>
      <c r="F21" s="48">
        <f t="shared" si="6"/>
        <v>67.515</v>
      </c>
      <c r="G21" s="174">
        <f t="shared" ref="G21:G70" si="7">(F21/D21)</f>
        <v>0.399497041420118</v>
      </c>
      <c r="H21" s="48">
        <f t="shared" ref="H21:L21" si="8">SUM(H3:H19)</f>
        <v>4050.9</v>
      </c>
      <c r="I21" s="48">
        <f t="shared" si="8"/>
        <v>985.6</v>
      </c>
      <c r="J21" s="48">
        <f t="shared" si="8"/>
        <v>409</v>
      </c>
      <c r="K21" s="48">
        <f t="shared" si="8"/>
        <v>515</v>
      </c>
      <c r="L21" s="48">
        <f t="shared" si="8"/>
        <v>411</v>
      </c>
      <c r="M21" s="174">
        <f t="shared" ref="M21:M70" si="9">L21/J21</f>
        <v>1.00488997555012</v>
      </c>
      <c r="N21" s="48">
        <f>SUM(N3:N19)</f>
        <v>2505</v>
      </c>
      <c r="O21" s="48">
        <f>SUM(O3:O19)</f>
        <v>375</v>
      </c>
      <c r="P21" s="48">
        <v>19354</v>
      </c>
      <c r="Q21" s="48">
        <v>23226</v>
      </c>
      <c r="R21" s="179">
        <f>SUM(R3:R20)</f>
        <v>25793.87</v>
      </c>
      <c r="S21" s="180">
        <f t="shared" ref="S21:S70" si="10">R21/P21</f>
        <v>1.33274103544487</v>
      </c>
      <c r="T21" s="179">
        <f>SUM(T3:T20)</f>
        <v>4202</v>
      </c>
    </row>
    <row r="22" customFormat="1" spans="1:20">
      <c r="A22" s="43">
        <v>329</v>
      </c>
      <c r="B22" s="29" t="s">
        <v>304</v>
      </c>
      <c r="C22" s="29" t="s">
        <v>305</v>
      </c>
      <c r="D22" s="43">
        <v>6</v>
      </c>
      <c r="E22" s="43">
        <v>12</v>
      </c>
      <c r="F22" s="170">
        <v>8</v>
      </c>
      <c r="G22" s="171">
        <f t="shared" si="7"/>
        <v>1.33333333333333</v>
      </c>
      <c r="H22" s="172">
        <f t="shared" ref="H22:H36" si="11">F22*60</f>
        <v>480</v>
      </c>
      <c r="I22" s="172"/>
      <c r="J22" s="56">
        <v>18</v>
      </c>
      <c r="K22" s="43">
        <v>22</v>
      </c>
      <c r="L22" s="110">
        <v>17</v>
      </c>
      <c r="M22" s="171">
        <f t="shared" si="9"/>
        <v>0.944444444444444</v>
      </c>
      <c r="N22" s="175">
        <v>85</v>
      </c>
      <c r="O22" s="175"/>
      <c r="P22" s="176">
        <v>1143</v>
      </c>
      <c r="Q22" s="176">
        <v>1371</v>
      </c>
      <c r="R22" s="145">
        <v>1101.66</v>
      </c>
      <c r="S22" s="178">
        <f t="shared" si="10"/>
        <v>0.963832020997375</v>
      </c>
      <c r="T22" s="145">
        <v>156</v>
      </c>
    </row>
    <row r="23" customFormat="1" spans="1:20">
      <c r="A23" s="43">
        <v>337</v>
      </c>
      <c r="B23" s="29" t="s">
        <v>306</v>
      </c>
      <c r="C23" s="29" t="s">
        <v>305</v>
      </c>
      <c r="D23" s="43">
        <v>32</v>
      </c>
      <c r="E23" s="43">
        <v>42</v>
      </c>
      <c r="F23" s="170">
        <v>19.91</v>
      </c>
      <c r="G23" s="171">
        <f t="shared" si="7"/>
        <v>0.6221875</v>
      </c>
      <c r="H23" s="172">
        <f t="shared" si="11"/>
        <v>1194.6</v>
      </c>
      <c r="I23" s="172">
        <f t="shared" si="5"/>
        <v>120.9</v>
      </c>
      <c r="J23" s="56">
        <v>51</v>
      </c>
      <c r="K23" s="43">
        <v>61</v>
      </c>
      <c r="L23" s="110">
        <v>82</v>
      </c>
      <c r="M23" s="171">
        <f t="shared" si="9"/>
        <v>1.6078431372549</v>
      </c>
      <c r="N23" s="175">
        <v>574</v>
      </c>
      <c r="O23" s="175"/>
      <c r="P23" s="176">
        <v>5549</v>
      </c>
      <c r="Q23" s="176">
        <v>6659</v>
      </c>
      <c r="R23" s="145">
        <v>8253.4</v>
      </c>
      <c r="S23" s="178">
        <f t="shared" si="10"/>
        <v>1.48736709316994</v>
      </c>
      <c r="T23" s="145">
        <v>1479</v>
      </c>
    </row>
    <row r="24" customFormat="1" spans="1:20">
      <c r="A24" s="43">
        <v>343</v>
      </c>
      <c r="B24" s="29" t="s">
        <v>307</v>
      </c>
      <c r="C24" s="29" t="s">
        <v>305</v>
      </c>
      <c r="D24" s="43">
        <v>32</v>
      </c>
      <c r="E24" s="43">
        <v>42</v>
      </c>
      <c r="F24" s="170">
        <v>16.916</v>
      </c>
      <c r="G24" s="171">
        <f t="shared" si="7"/>
        <v>0.528625</v>
      </c>
      <c r="H24" s="172">
        <f t="shared" si="11"/>
        <v>1014.96</v>
      </c>
      <c r="I24" s="172">
        <f t="shared" si="5"/>
        <v>150.84</v>
      </c>
      <c r="J24" s="56">
        <v>51</v>
      </c>
      <c r="K24" s="43">
        <v>61</v>
      </c>
      <c r="L24" s="110">
        <v>82</v>
      </c>
      <c r="M24" s="171">
        <f t="shared" si="9"/>
        <v>1.6078431372549</v>
      </c>
      <c r="N24" s="175">
        <v>574</v>
      </c>
      <c r="O24" s="175"/>
      <c r="P24" s="176">
        <v>4105</v>
      </c>
      <c r="Q24" s="176">
        <v>4926</v>
      </c>
      <c r="R24" s="145">
        <v>5623.84</v>
      </c>
      <c r="S24" s="178">
        <f t="shared" si="10"/>
        <v>1.36999756394641</v>
      </c>
      <c r="T24" s="145">
        <v>1027</v>
      </c>
    </row>
    <row r="25" customFormat="1" spans="1:20">
      <c r="A25" s="43">
        <v>357</v>
      </c>
      <c r="B25" s="29" t="s">
        <v>308</v>
      </c>
      <c r="C25" s="29" t="s">
        <v>305</v>
      </c>
      <c r="D25" s="43">
        <v>8</v>
      </c>
      <c r="E25" s="43">
        <v>16</v>
      </c>
      <c r="F25" s="170">
        <v>12</v>
      </c>
      <c r="G25" s="171">
        <f t="shared" si="7"/>
        <v>1.5</v>
      </c>
      <c r="H25" s="172">
        <f t="shared" si="11"/>
        <v>720</v>
      </c>
      <c r="I25" s="172"/>
      <c r="J25" s="56">
        <v>15</v>
      </c>
      <c r="K25" s="43">
        <v>18</v>
      </c>
      <c r="L25" s="110">
        <v>6</v>
      </c>
      <c r="M25" s="171">
        <f t="shared" si="9"/>
        <v>0.4</v>
      </c>
      <c r="N25" s="175">
        <v>30</v>
      </c>
      <c r="O25" s="175">
        <v>27</v>
      </c>
      <c r="P25" s="176">
        <v>1125</v>
      </c>
      <c r="Q25" s="176">
        <v>1350</v>
      </c>
      <c r="R25" s="145">
        <v>1184.52</v>
      </c>
      <c r="S25" s="178">
        <f t="shared" si="10"/>
        <v>1.05290666666667</v>
      </c>
      <c r="T25" s="145">
        <v>167</v>
      </c>
    </row>
    <row r="26" customFormat="1" spans="1:20">
      <c r="A26" s="43">
        <v>359</v>
      </c>
      <c r="B26" s="29" t="s">
        <v>309</v>
      </c>
      <c r="C26" s="29" t="s">
        <v>305</v>
      </c>
      <c r="D26" s="43">
        <v>8</v>
      </c>
      <c r="E26" s="43">
        <v>16</v>
      </c>
      <c r="F26" s="170">
        <v>4.096</v>
      </c>
      <c r="G26" s="171">
        <f t="shared" si="7"/>
        <v>0.512</v>
      </c>
      <c r="H26" s="172">
        <f t="shared" si="11"/>
        <v>245.76</v>
      </c>
      <c r="I26" s="172">
        <f t="shared" ref="I26:I28" si="12">(D26-F26)*10</f>
        <v>39.04</v>
      </c>
      <c r="J26" s="56">
        <v>15</v>
      </c>
      <c r="K26" s="43">
        <v>18</v>
      </c>
      <c r="L26" s="110">
        <v>21</v>
      </c>
      <c r="M26" s="171">
        <f t="shared" si="9"/>
        <v>1.4</v>
      </c>
      <c r="N26" s="175">
        <v>147</v>
      </c>
      <c r="O26" s="175"/>
      <c r="P26" s="176">
        <v>1492</v>
      </c>
      <c r="Q26" s="176">
        <v>1791</v>
      </c>
      <c r="R26" s="145">
        <v>1822</v>
      </c>
      <c r="S26" s="178">
        <f t="shared" si="10"/>
        <v>1.22117962466488</v>
      </c>
      <c r="T26" s="145">
        <v>313.5</v>
      </c>
    </row>
    <row r="27" customFormat="1" spans="1:20">
      <c r="A27" s="43">
        <v>361</v>
      </c>
      <c r="B27" s="29" t="s">
        <v>310</v>
      </c>
      <c r="C27" s="29" t="s">
        <v>305</v>
      </c>
      <c r="D27" s="43">
        <v>4</v>
      </c>
      <c r="E27" s="43">
        <v>6</v>
      </c>
      <c r="F27" s="170">
        <v>1</v>
      </c>
      <c r="G27" s="171">
        <f t="shared" si="7"/>
        <v>0.25</v>
      </c>
      <c r="H27" s="172">
        <f t="shared" si="11"/>
        <v>60</v>
      </c>
      <c r="I27" s="172">
        <f t="shared" si="12"/>
        <v>30</v>
      </c>
      <c r="J27" s="56">
        <v>9</v>
      </c>
      <c r="K27" s="43">
        <v>19</v>
      </c>
      <c r="L27" s="110">
        <v>6</v>
      </c>
      <c r="M27" s="171">
        <f t="shared" si="9"/>
        <v>0.666666666666667</v>
      </c>
      <c r="N27" s="175">
        <v>30</v>
      </c>
      <c r="O27" s="175"/>
      <c r="P27" s="176">
        <v>455</v>
      </c>
      <c r="Q27" s="176">
        <v>546</v>
      </c>
      <c r="R27" s="145">
        <v>705.92</v>
      </c>
      <c r="S27" s="178">
        <f t="shared" si="10"/>
        <v>1.55147252747253</v>
      </c>
      <c r="T27" s="145">
        <v>118</v>
      </c>
    </row>
    <row r="28" customFormat="1" spans="1:20">
      <c r="A28" s="43">
        <v>365</v>
      </c>
      <c r="B28" s="29" t="s">
        <v>311</v>
      </c>
      <c r="C28" s="29" t="s">
        <v>305</v>
      </c>
      <c r="D28" s="43">
        <v>32</v>
      </c>
      <c r="E28" s="43">
        <v>42</v>
      </c>
      <c r="F28" s="170">
        <v>17.24</v>
      </c>
      <c r="G28" s="171">
        <f t="shared" si="7"/>
        <v>0.53875</v>
      </c>
      <c r="H28" s="172">
        <f t="shared" si="11"/>
        <v>1034.4</v>
      </c>
      <c r="I28" s="172">
        <f t="shared" si="12"/>
        <v>147.6</v>
      </c>
      <c r="J28" s="56">
        <v>51</v>
      </c>
      <c r="K28" s="43">
        <v>61</v>
      </c>
      <c r="L28" s="110">
        <v>61</v>
      </c>
      <c r="M28" s="171">
        <f t="shared" si="9"/>
        <v>1.19607843137255</v>
      </c>
      <c r="N28" s="175">
        <v>427</v>
      </c>
      <c r="O28" s="175"/>
      <c r="P28" s="176">
        <v>2030</v>
      </c>
      <c r="Q28" s="176">
        <v>2437</v>
      </c>
      <c r="R28" s="145">
        <v>2340.63</v>
      </c>
      <c r="S28" s="178">
        <f t="shared" si="10"/>
        <v>1.1530197044335</v>
      </c>
      <c r="T28" s="145">
        <v>357.5</v>
      </c>
    </row>
    <row r="29" customFormat="1" spans="1:20">
      <c r="A29" s="43">
        <v>379</v>
      </c>
      <c r="B29" s="29" t="s">
        <v>312</v>
      </c>
      <c r="C29" s="29" t="s">
        <v>305</v>
      </c>
      <c r="D29" s="43">
        <v>8</v>
      </c>
      <c r="E29" s="43">
        <v>16</v>
      </c>
      <c r="F29" s="170">
        <v>6.125</v>
      </c>
      <c r="G29" s="171">
        <f t="shared" si="7"/>
        <v>0.765625</v>
      </c>
      <c r="H29" s="172">
        <f t="shared" si="11"/>
        <v>367.5</v>
      </c>
      <c r="I29" s="172"/>
      <c r="J29" s="56">
        <v>12</v>
      </c>
      <c r="K29" s="43">
        <v>15</v>
      </c>
      <c r="L29" s="110">
        <v>16</v>
      </c>
      <c r="M29" s="171">
        <f t="shared" si="9"/>
        <v>1.33333333333333</v>
      </c>
      <c r="N29" s="175">
        <v>112</v>
      </c>
      <c r="O29" s="175"/>
      <c r="P29" s="176">
        <v>808</v>
      </c>
      <c r="Q29" s="176">
        <v>970</v>
      </c>
      <c r="R29" s="145">
        <v>675.44</v>
      </c>
      <c r="S29" s="178">
        <f t="shared" si="10"/>
        <v>0.835940594059406</v>
      </c>
      <c r="T29" s="145">
        <v>97</v>
      </c>
    </row>
    <row r="30" customFormat="1" spans="1:20">
      <c r="A30" s="43">
        <v>513</v>
      </c>
      <c r="B30" s="29" t="s">
        <v>313</v>
      </c>
      <c r="C30" s="29" t="s">
        <v>305</v>
      </c>
      <c r="D30" s="43">
        <v>8</v>
      </c>
      <c r="E30" s="43">
        <v>16</v>
      </c>
      <c r="F30" s="170">
        <v>9</v>
      </c>
      <c r="G30" s="171">
        <f t="shared" si="7"/>
        <v>1.125</v>
      </c>
      <c r="H30" s="172">
        <f t="shared" si="11"/>
        <v>540</v>
      </c>
      <c r="I30" s="172"/>
      <c r="J30" s="56">
        <v>12</v>
      </c>
      <c r="K30" s="43">
        <v>15</v>
      </c>
      <c r="L30" s="110">
        <v>3</v>
      </c>
      <c r="M30" s="171">
        <f t="shared" si="9"/>
        <v>0.25</v>
      </c>
      <c r="N30" s="175">
        <v>15</v>
      </c>
      <c r="O30" s="175">
        <v>27</v>
      </c>
      <c r="P30" s="176">
        <v>819</v>
      </c>
      <c r="Q30" s="176">
        <v>983</v>
      </c>
      <c r="R30" s="145">
        <v>1384.06</v>
      </c>
      <c r="S30" s="178">
        <f t="shared" si="10"/>
        <v>1.68993894993895</v>
      </c>
      <c r="T30" s="145">
        <v>235</v>
      </c>
    </row>
    <row r="31" customFormat="1" spans="1:20">
      <c r="A31" s="43">
        <v>516</v>
      </c>
      <c r="B31" s="29" t="s">
        <v>314</v>
      </c>
      <c r="C31" s="29" t="s">
        <v>305</v>
      </c>
      <c r="D31" s="43">
        <v>6</v>
      </c>
      <c r="E31" s="43">
        <v>8</v>
      </c>
      <c r="F31" s="170"/>
      <c r="G31" s="171">
        <f t="shared" si="7"/>
        <v>0</v>
      </c>
      <c r="H31" s="172">
        <f t="shared" si="11"/>
        <v>0</v>
      </c>
      <c r="I31" s="172">
        <f t="shared" ref="I31:I35" si="13">(D31-F31)*10</f>
        <v>60</v>
      </c>
      <c r="J31" s="56">
        <v>6</v>
      </c>
      <c r="K31" s="43">
        <v>12</v>
      </c>
      <c r="L31" s="110">
        <v>0</v>
      </c>
      <c r="M31" s="171">
        <f t="shared" si="9"/>
        <v>0</v>
      </c>
      <c r="N31" s="175">
        <v>0</v>
      </c>
      <c r="O31" s="175">
        <v>18</v>
      </c>
      <c r="P31" s="176">
        <v>469</v>
      </c>
      <c r="Q31" s="176">
        <v>563</v>
      </c>
      <c r="R31" s="145">
        <v>446.34</v>
      </c>
      <c r="S31" s="178">
        <f t="shared" si="10"/>
        <v>0.951684434968017</v>
      </c>
      <c r="T31" s="145">
        <v>60.5</v>
      </c>
    </row>
    <row r="32" customFormat="1" spans="1:20">
      <c r="A32" s="43">
        <v>570</v>
      </c>
      <c r="B32" s="29" t="s">
        <v>315</v>
      </c>
      <c r="C32" s="29" t="s">
        <v>305</v>
      </c>
      <c r="D32" s="43">
        <v>8</v>
      </c>
      <c r="E32" s="43">
        <v>16</v>
      </c>
      <c r="F32" s="170">
        <v>2</v>
      </c>
      <c r="G32" s="171">
        <f t="shared" si="7"/>
        <v>0.25</v>
      </c>
      <c r="H32" s="172">
        <f t="shared" si="11"/>
        <v>120</v>
      </c>
      <c r="I32" s="172">
        <f t="shared" si="13"/>
        <v>60</v>
      </c>
      <c r="J32" s="56">
        <v>12</v>
      </c>
      <c r="K32" s="43">
        <v>15</v>
      </c>
      <c r="L32" s="110">
        <v>20</v>
      </c>
      <c r="M32" s="171">
        <f t="shared" si="9"/>
        <v>1.66666666666667</v>
      </c>
      <c r="N32" s="175">
        <v>140</v>
      </c>
      <c r="O32" s="175"/>
      <c r="P32" s="176">
        <v>1066</v>
      </c>
      <c r="Q32" s="176">
        <v>1280</v>
      </c>
      <c r="R32" s="145">
        <v>1595.09</v>
      </c>
      <c r="S32" s="178">
        <f t="shared" si="10"/>
        <v>1.49633208255159</v>
      </c>
      <c r="T32" s="145">
        <v>286</v>
      </c>
    </row>
    <row r="33" customFormat="1" spans="1:20">
      <c r="A33" s="43">
        <v>577</v>
      </c>
      <c r="B33" s="29" t="s">
        <v>316</v>
      </c>
      <c r="C33" s="29" t="s">
        <v>305</v>
      </c>
      <c r="D33" s="43">
        <v>4</v>
      </c>
      <c r="E33" s="43">
        <v>6</v>
      </c>
      <c r="F33" s="170"/>
      <c r="G33" s="171">
        <f t="shared" si="7"/>
        <v>0</v>
      </c>
      <c r="H33" s="172">
        <f t="shared" si="11"/>
        <v>0</v>
      </c>
      <c r="I33" s="172">
        <f t="shared" si="13"/>
        <v>40</v>
      </c>
      <c r="J33" s="56">
        <v>6</v>
      </c>
      <c r="K33" s="43">
        <v>12</v>
      </c>
      <c r="L33" s="110">
        <v>6</v>
      </c>
      <c r="M33" s="171">
        <f t="shared" si="9"/>
        <v>1</v>
      </c>
      <c r="N33" s="175">
        <v>30</v>
      </c>
      <c r="O33" s="175"/>
      <c r="P33" s="176">
        <v>469</v>
      </c>
      <c r="Q33" s="176">
        <v>562</v>
      </c>
      <c r="R33" s="145">
        <v>863.25</v>
      </c>
      <c r="S33" s="178">
        <f t="shared" si="10"/>
        <v>1.84061833688699</v>
      </c>
      <c r="T33" s="145">
        <v>150</v>
      </c>
    </row>
    <row r="34" customFormat="1" spans="1:20">
      <c r="A34" s="43">
        <v>582</v>
      </c>
      <c r="B34" s="29" t="s">
        <v>317</v>
      </c>
      <c r="C34" s="29" t="s">
        <v>305</v>
      </c>
      <c r="D34" s="43">
        <v>32</v>
      </c>
      <c r="E34" s="43">
        <v>42</v>
      </c>
      <c r="F34" s="170">
        <v>7.24</v>
      </c>
      <c r="G34" s="171">
        <f t="shared" si="7"/>
        <v>0.22625</v>
      </c>
      <c r="H34" s="172">
        <f t="shared" si="11"/>
        <v>434.4</v>
      </c>
      <c r="I34" s="172">
        <f t="shared" si="13"/>
        <v>247.6</v>
      </c>
      <c r="J34" s="56">
        <v>51</v>
      </c>
      <c r="K34" s="43">
        <v>61</v>
      </c>
      <c r="L34" s="110">
        <v>50</v>
      </c>
      <c r="M34" s="171">
        <f t="shared" si="9"/>
        <v>0.980392156862745</v>
      </c>
      <c r="N34" s="175">
        <v>250</v>
      </c>
      <c r="O34" s="175"/>
      <c r="P34" s="176">
        <v>2060</v>
      </c>
      <c r="Q34" s="176">
        <v>2472</v>
      </c>
      <c r="R34" s="145">
        <v>2010.14</v>
      </c>
      <c r="S34" s="178">
        <f t="shared" si="10"/>
        <v>0.975796116504854</v>
      </c>
      <c r="T34" s="145">
        <v>274.5</v>
      </c>
    </row>
    <row r="35" customFormat="1" spans="1:20">
      <c r="A35" s="43">
        <v>714</v>
      </c>
      <c r="B35" s="29" t="s">
        <v>318</v>
      </c>
      <c r="C35" s="29" t="s">
        <v>305</v>
      </c>
      <c r="D35" s="43">
        <v>4</v>
      </c>
      <c r="E35" s="43">
        <v>6</v>
      </c>
      <c r="F35" s="170"/>
      <c r="G35" s="171">
        <f t="shared" si="7"/>
        <v>0</v>
      </c>
      <c r="H35" s="172">
        <f t="shared" si="11"/>
        <v>0</v>
      </c>
      <c r="I35" s="172">
        <f t="shared" si="13"/>
        <v>40</v>
      </c>
      <c r="J35" s="56">
        <v>6</v>
      </c>
      <c r="K35" s="43">
        <v>12</v>
      </c>
      <c r="L35" s="110">
        <v>14</v>
      </c>
      <c r="M35" s="171">
        <f t="shared" si="9"/>
        <v>2.33333333333333</v>
      </c>
      <c r="N35" s="175">
        <v>98</v>
      </c>
      <c r="O35" s="175"/>
      <c r="P35" s="176">
        <v>482</v>
      </c>
      <c r="Q35" s="176">
        <v>578</v>
      </c>
      <c r="R35" s="145">
        <v>581.08</v>
      </c>
      <c r="S35" s="178">
        <f t="shared" si="10"/>
        <v>1.2055601659751</v>
      </c>
      <c r="T35" s="145">
        <v>104</v>
      </c>
    </row>
    <row r="36" customFormat="1" spans="1:20">
      <c r="A36" s="43">
        <v>734</v>
      </c>
      <c r="B36" s="29" t="s">
        <v>319</v>
      </c>
      <c r="C36" s="29" t="s">
        <v>305</v>
      </c>
      <c r="D36" s="43">
        <v>4</v>
      </c>
      <c r="E36" s="43">
        <v>8</v>
      </c>
      <c r="F36" s="170">
        <v>5</v>
      </c>
      <c r="G36" s="171">
        <f t="shared" si="7"/>
        <v>1.25</v>
      </c>
      <c r="H36" s="172">
        <f t="shared" si="11"/>
        <v>300</v>
      </c>
      <c r="I36" s="172"/>
      <c r="J36" s="56">
        <v>9</v>
      </c>
      <c r="K36" s="43">
        <v>15</v>
      </c>
      <c r="L36" s="110">
        <v>27</v>
      </c>
      <c r="M36" s="171">
        <f t="shared" si="9"/>
        <v>3</v>
      </c>
      <c r="N36" s="175">
        <v>189</v>
      </c>
      <c r="O36" s="175"/>
      <c r="P36" s="176">
        <v>1519</v>
      </c>
      <c r="Q36" s="176">
        <v>1823</v>
      </c>
      <c r="R36" s="145">
        <v>923.27</v>
      </c>
      <c r="S36" s="178">
        <f t="shared" si="10"/>
        <v>0.60781435154707</v>
      </c>
      <c r="T36" s="145">
        <v>130</v>
      </c>
    </row>
    <row r="37" s="3" customFormat="1" spans="1:20">
      <c r="A37" s="37" t="s">
        <v>303</v>
      </c>
      <c r="B37" s="38"/>
      <c r="C37" s="38" t="s">
        <v>305</v>
      </c>
      <c r="D37" s="48">
        <f t="shared" ref="D37:F37" si="14">SUM(D22:D36)</f>
        <v>196</v>
      </c>
      <c r="E37" s="48">
        <f t="shared" si="14"/>
        <v>294</v>
      </c>
      <c r="F37" s="48">
        <f t="shared" si="14"/>
        <v>108.527</v>
      </c>
      <c r="G37" s="174">
        <f t="shared" si="7"/>
        <v>0.553709183673469</v>
      </c>
      <c r="H37" s="48">
        <f t="shared" ref="H37:L37" si="15">SUM(H22:H36)</f>
        <v>6511.62</v>
      </c>
      <c r="I37" s="48">
        <f t="shared" si="15"/>
        <v>935.98</v>
      </c>
      <c r="J37" s="48">
        <f t="shared" si="15"/>
        <v>324</v>
      </c>
      <c r="K37" s="48">
        <f t="shared" si="15"/>
        <v>417</v>
      </c>
      <c r="L37" s="48">
        <f t="shared" si="15"/>
        <v>411</v>
      </c>
      <c r="M37" s="174">
        <f t="shared" si="9"/>
        <v>1.26851851851852</v>
      </c>
      <c r="N37" s="48">
        <f t="shared" ref="N37:R37" si="16">SUM(N22:N36)</f>
        <v>2701</v>
      </c>
      <c r="O37" s="48">
        <f t="shared" si="16"/>
        <v>72</v>
      </c>
      <c r="P37" s="48">
        <v>23591</v>
      </c>
      <c r="Q37" s="48">
        <v>28311</v>
      </c>
      <c r="R37" s="179">
        <f t="shared" si="16"/>
        <v>29510.64</v>
      </c>
      <c r="S37" s="180">
        <f t="shared" si="10"/>
        <v>1.25092789623161</v>
      </c>
      <c r="T37" s="179">
        <f>SUM(T22:T36)</f>
        <v>4955</v>
      </c>
    </row>
    <row r="38" customFormat="1" spans="1:20">
      <c r="A38" s="44">
        <v>385</v>
      </c>
      <c r="B38" s="30" t="s">
        <v>320</v>
      </c>
      <c r="C38" s="30" t="s">
        <v>321</v>
      </c>
      <c r="D38" s="51">
        <v>14</v>
      </c>
      <c r="E38" s="51">
        <v>20</v>
      </c>
      <c r="F38" s="170">
        <v>5</v>
      </c>
      <c r="G38" s="171">
        <f t="shared" si="7"/>
        <v>0.357142857142857</v>
      </c>
      <c r="H38" s="172">
        <f t="shared" ref="H38:H49" si="17">F38*60</f>
        <v>300</v>
      </c>
      <c r="I38" s="172">
        <f t="shared" ref="I38:I49" si="18">(D38-F38)*10</f>
        <v>90</v>
      </c>
      <c r="J38" s="51">
        <v>22</v>
      </c>
      <c r="K38" s="51">
        <v>28</v>
      </c>
      <c r="L38" s="110">
        <v>9</v>
      </c>
      <c r="M38" s="171">
        <f t="shared" si="9"/>
        <v>0.409090909090909</v>
      </c>
      <c r="N38" s="175">
        <v>45</v>
      </c>
      <c r="O38" s="175">
        <v>39</v>
      </c>
      <c r="P38" s="176">
        <v>1012</v>
      </c>
      <c r="Q38" s="176">
        <v>1214</v>
      </c>
      <c r="R38" s="145">
        <v>1634.58</v>
      </c>
      <c r="S38" s="178">
        <f t="shared" si="10"/>
        <v>1.6151976284585</v>
      </c>
      <c r="T38" s="145">
        <v>286.5</v>
      </c>
    </row>
    <row r="39" customFormat="1" spans="1:20">
      <c r="A39" s="44">
        <v>377</v>
      </c>
      <c r="B39" s="30" t="s">
        <v>322</v>
      </c>
      <c r="C39" s="30" t="s">
        <v>321</v>
      </c>
      <c r="D39" s="51">
        <v>8</v>
      </c>
      <c r="E39" s="51">
        <v>11</v>
      </c>
      <c r="F39" s="170">
        <v>2.25</v>
      </c>
      <c r="G39" s="171">
        <f t="shared" si="7"/>
        <v>0.28125</v>
      </c>
      <c r="H39" s="172">
        <f t="shared" si="17"/>
        <v>135</v>
      </c>
      <c r="I39" s="172">
        <f t="shared" si="18"/>
        <v>57.5</v>
      </c>
      <c r="J39" s="51">
        <v>12</v>
      </c>
      <c r="K39" s="51">
        <v>16</v>
      </c>
      <c r="L39" s="110">
        <v>6</v>
      </c>
      <c r="M39" s="171">
        <f t="shared" si="9"/>
        <v>0.5</v>
      </c>
      <c r="N39" s="175">
        <v>30</v>
      </c>
      <c r="O39" s="175">
        <v>18</v>
      </c>
      <c r="P39" s="176">
        <v>897</v>
      </c>
      <c r="Q39" s="176">
        <v>1076</v>
      </c>
      <c r="R39" s="145">
        <v>1160.77</v>
      </c>
      <c r="S39" s="178">
        <f t="shared" si="10"/>
        <v>1.29405797101449</v>
      </c>
      <c r="T39" s="145">
        <v>204.5</v>
      </c>
    </row>
    <row r="40" customFormat="1" spans="1:20">
      <c r="A40" s="44">
        <v>571</v>
      </c>
      <c r="B40" s="30" t="s">
        <v>323</v>
      </c>
      <c r="C40" s="30" t="s">
        <v>321</v>
      </c>
      <c r="D40" s="51">
        <v>23</v>
      </c>
      <c r="E40" s="51">
        <v>34</v>
      </c>
      <c r="F40" s="170">
        <v>20</v>
      </c>
      <c r="G40" s="171">
        <f t="shared" si="7"/>
        <v>0.869565217391304</v>
      </c>
      <c r="H40" s="172">
        <f t="shared" si="17"/>
        <v>1200</v>
      </c>
      <c r="I40" s="172"/>
      <c r="J40" s="51">
        <v>35</v>
      </c>
      <c r="K40" s="51">
        <v>46</v>
      </c>
      <c r="L40" s="110">
        <v>8</v>
      </c>
      <c r="M40" s="171">
        <f t="shared" si="9"/>
        <v>0.228571428571429</v>
      </c>
      <c r="N40" s="175">
        <v>40</v>
      </c>
      <c r="O40" s="175">
        <v>81</v>
      </c>
      <c r="P40" s="176">
        <v>3927</v>
      </c>
      <c r="Q40" s="176">
        <v>4712</v>
      </c>
      <c r="R40" s="145">
        <v>4735.13</v>
      </c>
      <c r="S40" s="178">
        <f t="shared" si="10"/>
        <v>1.20578813343519</v>
      </c>
      <c r="T40" s="145">
        <v>844</v>
      </c>
    </row>
    <row r="41" customFormat="1" spans="1:20">
      <c r="A41" s="44">
        <v>371</v>
      </c>
      <c r="B41" s="30" t="s">
        <v>324</v>
      </c>
      <c r="C41" s="30" t="s">
        <v>321</v>
      </c>
      <c r="D41" s="51">
        <v>4</v>
      </c>
      <c r="E41" s="51">
        <v>7</v>
      </c>
      <c r="F41" s="170">
        <v>1</v>
      </c>
      <c r="G41" s="171">
        <f t="shared" si="7"/>
        <v>0.25</v>
      </c>
      <c r="H41" s="172">
        <f t="shared" si="17"/>
        <v>60</v>
      </c>
      <c r="I41" s="172">
        <f t="shared" si="18"/>
        <v>30</v>
      </c>
      <c r="J41" s="51">
        <v>7</v>
      </c>
      <c r="K41" s="51">
        <v>9</v>
      </c>
      <c r="L41" s="110">
        <v>30</v>
      </c>
      <c r="M41" s="171">
        <f t="shared" si="9"/>
        <v>4.28571428571429</v>
      </c>
      <c r="N41" s="175">
        <v>210</v>
      </c>
      <c r="O41" s="175"/>
      <c r="P41" s="176">
        <v>580</v>
      </c>
      <c r="Q41" s="176">
        <v>696</v>
      </c>
      <c r="R41" s="145">
        <v>1282.12</v>
      </c>
      <c r="S41" s="178">
        <f t="shared" si="10"/>
        <v>2.21055172413793</v>
      </c>
      <c r="T41" s="145">
        <v>224</v>
      </c>
    </row>
    <row r="42" customFormat="1" spans="1:20">
      <c r="A42" s="44">
        <v>541</v>
      </c>
      <c r="B42" s="30" t="s">
        <v>325</v>
      </c>
      <c r="C42" s="30" t="s">
        <v>321</v>
      </c>
      <c r="D42" s="51">
        <v>17</v>
      </c>
      <c r="E42" s="51">
        <v>26</v>
      </c>
      <c r="F42" s="170">
        <v>3</v>
      </c>
      <c r="G42" s="171">
        <f t="shared" si="7"/>
        <v>0.176470588235294</v>
      </c>
      <c r="H42" s="172">
        <f t="shared" si="17"/>
        <v>180</v>
      </c>
      <c r="I42" s="172">
        <f t="shared" si="18"/>
        <v>140</v>
      </c>
      <c r="J42" s="51">
        <v>27</v>
      </c>
      <c r="K42" s="51">
        <v>35</v>
      </c>
      <c r="L42" s="110">
        <v>19</v>
      </c>
      <c r="M42" s="171">
        <f t="shared" si="9"/>
        <v>0.703703703703704</v>
      </c>
      <c r="N42" s="175">
        <v>95</v>
      </c>
      <c r="O42" s="175"/>
      <c r="P42" s="176">
        <v>4715</v>
      </c>
      <c r="Q42" s="176">
        <v>5657</v>
      </c>
      <c r="R42" s="145">
        <v>5955.35</v>
      </c>
      <c r="S42" s="178">
        <f t="shared" si="10"/>
        <v>1.26306468716861</v>
      </c>
      <c r="T42" s="145">
        <v>1033.5</v>
      </c>
    </row>
    <row r="43" customFormat="1" spans="1:20">
      <c r="A43" s="44">
        <v>733</v>
      </c>
      <c r="B43" s="30" t="s">
        <v>326</v>
      </c>
      <c r="C43" s="30" t="s">
        <v>321</v>
      </c>
      <c r="D43" s="51">
        <v>5</v>
      </c>
      <c r="E43" s="51">
        <v>7</v>
      </c>
      <c r="F43" s="170">
        <v>1.22</v>
      </c>
      <c r="G43" s="171">
        <f t="shared" si="7"/>
        <v>0.244</v>
      </c>
      <c r="H43" s="172">
        <f t="shared" si="17"/>
        <v>73.2</v>
      </c>
      <c r="I43" s="172">
        <f t="shared" si="18"/>
        <v>37.8</v>
      </c>
      <c r="J43" s="51">
        <v>7</v>
      </c>
      <c r="K43" s="51">
        <v>10</v>
      </c>
      <c r="L43" s="110">
        <v>9</v>
      </c>
      <c r="M43" s="171">
        <f t="shared" si="9"/>
        <v>1.28571428571429</v>
      </c>
      <c r="N43" s="175">
        <v>45</v>
      </c>
      <c r="O43" s="175"/>
      <c r="P43" s="176">
        <v>492</v>
      </c>
      <c r="Q43" s="176">
        <v>590</v>
      </c>
      <c r="R43" s="145">
        <v>1049.7</v>
      </c>
      <c r="S43" s="178">
        <f t="shared" si="10"/>
        <v>2.13353658536585</v>
      </c>
      <c r="T43" s="145">
        <v>178.5</v>
      </c>
    </row>
    <row r="44" customFormat="1" spans="1:20">
      <c r="A44" s="44">
        <v>387</v>
      </c>
      <c r="B44" s="30" t="s">
        <v>327</v>
      </c>
      <c r="C44" s="30" t="s">
        <v>321</v>
      </c>
      <c r="D44" s="51">
        <v>14</v>
      </c>
      <c r="E44" s="51">
        <v>21</v>
      </c>
      <c r="F44" s="170">
        <v>3</v>
      </c>
      <c r="G44" s="171">
        <f t="shared" si="7"/>
        <v>0.214285714285714</v>
      </c>
      <c r="H44" s="172">
        <f t="shared" si="17"/>
        <v>180</v>
      </c>
      <c r="I44" s="172">
        <f t="shared" si="18"/>
        <v>110</v>
      </c>
      <c r="J44" s="51">
        <v>22</v>
      </c>
      <c r="K44" s="51">
        <v>28</v>
      </c>
      <c r="L44" s="110">
        <v>19</v>
      </c>
      <c r="M44" s="171">
        <f t="shared" si="9"/>
        <v>0.863636363636364</v>
      </c>
      <c r="N44" s="175">
        <v>95</v>
      </c>
      <c r="O44" s="175"/>
      <c r="P44" s="176">
        <v>1486</v>
      </c>
      <c r="Q44" s="176">
        <v>1783</v>
      </c>
      <c r="R44" s="145">
        <v>1611.31</v>
      </c>
      <c r="S44" s="178">
        <f t="shared" si="10"/>
        <v>1.08432705248991</v>
      </c>
      <c r="T44" s="145">
        <v>226.5</v>
      </c>
    </row>
    <row r="45" customFormat="1" spans="1:20">
      <c r="A45" s="44">
        <v>573</v>
      </c>
      <c r="B45" s="30" t="s">
        <v>328</v>
      </c>
      <c r="C45" s="30" t="s">
        <v>321</v>
      </c>
      <c r="D45" s="51">
        <v>4</v>
      </c>
      <c r="E45" s="51">
        <v>8</v>
      </c>
      <c r="F45" s="170"/>
      <c r="G45" s="171">
        <f t="shared" si="7"/>
        <v>0</v>
      </c>
      <c r="H45" s="172">
        <f t="shared" si="17"/>
        <v>0</v>
      </c>
      <c r="I45" s="172">
        <f t="shared" si="18"/>
        <v>40</v>
      </c>
      <c r="J45" s="51">
        <v>8</v>
      </c>
      <c r="K45" s="51">
        <v>11</v>
      </c>
      <c r="L45" s="110">
        <v>15</v>
      </c>
      <c r="M45" s="171">
        <f t="shared" si="9"/>
        <v>1.875</v>
      </c>
      <c r="N45" s="175">
        <v>105</v>
      </c>
      <c r="O45" s="175"/>
      <c r="P45" s="176">
        <v>515</v>
      </c>
      <c r="Q45" s="176">
        <v>618</v>
      </c>
      <c r="R45" s="145">
        <v>683.54</v>
      </c>
      <c r="S45" s="178">
        <f t="shared" si="10"/>
        <v>1.32726213592233</v>
      </c>
      <c r="T45" s="145">
        <v>125</v>
      </c>
    </row>
    <row r="46" customFormat="1" spans="1:20">
      <c r="A46" s="44">
        <v>514</v>
      </c>
      <c r="B46" s="30" t="s">
        <v>329</v>
      </c>
      <c r="C46" s="30" t="s">
        <v>321</v>
      </c>
      <c r="D46" s="51">
        <v>11</v>
      </c>
      <c r="E46" s="51">
        <v>17</v>
      </c>
      <c r="F46" s="170">
        <v>4</v>
      </c>
      <c r="G46" s="171">
        <f t="shared" si="7"/>
        <v>0.363636363636364</v>
      </c>
      <c r="H46" s="172">
        <f t="shared" si="17"/>
        <v>240</v>
      </c>
      <c r="I46" s="172">
        <f t="shared" si="18"/>
        <v>70</v>
      </c>
      <c r="J46" s="51">
        <v>17</v>
      </c>
      <c r="K46" s="51">
        <v>23</v>
      </c>
      <c r="L46" s="110">
        <v>33</v>
      </c>
      <c r="M46" s="171">
        <f t="shared" si="9"/>
        <v>1.94117647058824</v>
      </c>
      <c r="N46" s="175">
        <v>231</v>
      </c>
      <c r="O46" s="175"/>
      <c r="P46" s="176">
        <v>1094</v>
      </c>
      <c r="Q46" s="176">
        <v>1313</v>
      </c>
      <c r="R46" s="145">
        <v>933.57</v>
      </c>
      <c r="S46" s="178">
        <f t="shared" si="10"/>
        <v>0.853354661791591</v>
      </c>
      <c r="T46" s="145">
        <v>136.5</v>
      </c>
    </row>
    <row r="47" customFormat="1" spans="1:20">
      <c r="A47" s="44">
        <v>546</v>
      </c>
      <c r="B47" s="30" t="s">
        <v>330</v>
      </c>
      <c r="C47" s="30" t="s">
        <v>321</v>
      </c>
      <c r="D47" s="51">
        <v>5</v>
      </c>
      <c r="E47" s="51">
        <v>7</v>
      </c>
      <c r="F47" s="170">
        <v>1</v>
      </c>
      <c r="G47" s="171">
        <f t="shared" si="7"/>
        <v>0.2</v>
      </c>
      <c r="H47" s="172">
        <f t="shared" si="17"/>
        <v>60</v>
      </c>
      <c r="I47" s="172">
        <f t="shared" si="18"/>
        <v>40</v>
      </c>
      <c r="J47" s="51">
        <v>8</v>
      </c>
      <c r="K47" s="51">
        <v>10</v>
      </c>
      <c r="L47" s="110">
        <v>25</v>
      </c>
      <c r="M47" s="171">
        <f t="shared" si="9"/>
        <v>3.125</v>
      </c>
      <c r="N47" s="175">
        <v>175</v>
      </c>
      <c r="O47" s="175"/>
      <c r="P47" s="176">
        <v>541</v>
      </c>
      <c r="Q47" s="176">
        <v>649</v>
      </c>
      <c r="R47" s="145">
        <v>598.52</v>
      </c>
      <c r="S47" s="178">
        <f t="shared" si="10"/>
        <v>1.10632162661738</v>
      </c>
      <c r="T47" s="145">
        <v>82.5</v>
      </c>
    </row>
    <row r="48" customFormat="1" spans="1:20">
      <c r="A48" s="44">
        <v>574</v>
      </c>
      <c r="B48" s="30" t="s">
        <v>331</v>
      </c>
      <c r="C48" s="30" t="s">
        <v>321</v>
      </c>
      <c r="D48" s="51">
        <v>3</v>
      </c>
      <c r="E48" s="51">
        <v>4</v>
      </c>
      <c r="F48" s="170"/>
      <c r="G48" s="171">
        <f t="shared" si="7"/>
        <v>0</v>
      </c>
      <c r="H48" s="172">
        <f t="shared" si="17"/>
        <v>0</v>
      </c>
      <c r="I48" s="172">
        <f t="shared" si="18"/>
        <v>30</v>
      </c>
      <c r="J48" s="51">
        <v>4</v>
      </c>
      <c r="K48" s="51">
        <v>6</v>
      </c>
      <c r="L48" s="110">
        <v>0</v>
      </c>
      <c r="M48" s="171">
        <f t="shared" si="9"/>
        <v>0</v>
      </c>
      <c r="N48" s="175">
        <v>0</v>
      </c>
      <c r="O48" s="175">
        <v>12</v>
      </c>
      <c r="P48" s="176">
        <v>320</v>
      </c>
      <c r="Q48" s="176">
        <v>384</v>
      </c>
      <c r="R48" s="145">
        <v>87</v>
      </c>
      <c r="S48" s="178">
        <f t="shared" si="10"/>
        <v>0.271875</v>
      </c>
      <c r="T48" s="145">
        <v>0</v>
      </c>
    </row>
    <row r="49" customFormat="1" spans="1:20">
      <c r="A49" s="44">
        <v>737</v>
      </c>
      <c r="B49" s="30" t="s">
        <v>332</v>
      </c>
      <c r="C49" s="30" t="s">
        <v>321</v>
      </c>
      <c r="D49" s="51">
        <v>7</v>
      </c>
      <c r="E49" s="51">
        <v>10</v>
      </c>
      <c r="F49" s="170"/>
      <c r="G49" s="171">
        <f t="shared" si="7"/>
        <v>0</v>
      </c>
      <c r="H49" s="172">
        <f t="shared" si="17"/>
        <v>0</v>
      </c>
      <c r="I49" s="172">
        <f t="shared" si="18"/>
        <v>70</v>
      </c>
      <c r="J49" s="51">
        <v>11</v>
      </c>
      <c r="K49" s="51">
        <v>14</v>
      </c>
      <c r="L49" s="110">
        <v>2</v>
      </c>
      <c r="M49" s="171">
        <f t="shared" si="9"/>
        <v>0.181818181818182</v>
      </c>
      <c r="N49" s="175">
        <v>10</v>
      </c>
      <c r="O49" s="175">
        <v>27</v>
      </c>
      <c r="P49" s="176">
        <v>682</v>
      </c>
      <c r="Q49" s="176">
        <v>818</v>
      </c>
      <c r="R49" s="145">
        <v>495.93</v>
      </c>
      <c r="S49" s="178">
        <f t="shared" si="10"/>
        <v>0.72717008797654</v>
      </c>
      <c r="T49" s="145">
        <v>69.5</v>
      </c>
    </row>
    <row r="50" customFormat="1" spans="1:20">
      <c r="A50" s="44">
        <v>588</v>
      </c>
      <c r="B50" s="30" t="s">
        <v>333</v>
      </c>
      <c r="C50" s="30" t="s">
        <v>321</v>
      </c>
      <c r="D50" s="51">
        <v>5</v>
      </c>
      <c r="E50" s="51">
        <v>8</v>
      </c>
      <c r="F50" s="170">
        <v>9</v>
      </c>
      <c r="G50" s="171">
        <f t="shared" si="7"/>
        <v>1.8</v>
      </c>
      <c r="H50" s="172">
        <f>F50*72</f>
        <v>648</v>
      </c>
      <c r="I50" s="172"/>
      <c r="J50" s="51">
        <v>8</v>
      </c>
      <c r="K50" s="51">
        <v>11</v>
      </c>
      <c r="L50" s="110">
        <v>17</v>
      </c>
      <c r="M50" s="171">
        <f t="shared" si="9"/>
        <v>2.125</v>
      </c>
      <c r="N50" s="175">
        <v>119</v>
      </c>
      <c r="O50" s="175"/>
      <c r="P50" s="176">
        <v>551</v>
      </c>
      <c r="Q50" s="176">
        <v>662</v>
      </c>
      <c r="R50" s="145">
        <v>534.6</v>
      </c>
      <c r="S50" s="178">
        <f t="shared" si="10"/>
        <v>0.970235934664247</v>
      </c>
      <c r="T50" s="145">
        <v>73.5</v>
      </c>
    </row>
    <row r="51" customFormat="1" spans="1:20">
      <c r="A51" s="44">
        <v>399</v>
      </c>
      <c r="B51" s="30" t="s">
        <v>334</v>
      </c>
      <c r="C51" s="30" t="s">
        <v>321</v>
      </c>
      <c r="D51" s="51">
        <v>5</v>
      </c>
      <c r="E51" s="51">
        <v>8</v>
      </c>
      <c r="F51" s="170">
        <v>1</v>
      </c>
      <c r="G51" s="171">
        <f t="shared" si="7"/>
        <v>0.2</v>
      </c>
      <c r="H51" s="172">
        <f t="shared" ref="H51:H54" si="19">F51*60</f>
        <v>60</v>
      </c>
      <c r="I51" s="172">
        <f t="shared" ref="I51:I60" si="20">(D51-F51)*10</f>
        <v>40</v>
      </c>
      <c r="J51" s="51">
        <v>9</v>
      </c>
      <c r="K51" s="51">
        <v>11</v>
      </c>
      <c r="L51" s="110">
        <v>45</v>
      </c>
      <c r="M51" s="171">
        <f t="shared" si="9"/>
        <v>5</v>
      </c>
      <c r="N51" s="175">
        <v>315</v>
      </c>
      <c r="O51" s="175"/>
      <c r="P51" s="176">
        <v>549</v>
      </c>
      <c r="Q51" s="176">
        <v>659</v>
      </c>
      <c r="R51" s="145">
        <v>1016.49</v>
      </c>
      <c r="S51" s="178">
        <f t="shared" si="10"/>
        <v>1.85153005464481</v>
      </c>
      <c r="T51" s="145">
        <v>175.5</v>
      </c>
    </row>
    <row r="52" customFormat="1" spans="1:20">
      <c r="A52" s="44">
        <v>389</v>
      </c>
      <c r="B52" s="30" t="s">
        <v>335</v>
      </c>
      <c r="C52" s="30" t="s">
        <v>321</v>
      </c>
      <c r="D52" s="51">
        <v>6</v>
      </c>
      <c r="E52" s="51">
        <v>8</v>
      </c>
      <c r="F52" s="170">
        <v>6</v>
      </c>
      <c r="G52" s="171">
        <f t="shared" si="7"/>
        <v>1</v>
      </c>
      <c r="H52" s="172">
        <f t="shared" si="19"/>
        <v>360</v>
      </c>
      <c r="I52" s="172"/>
      <c r="J52" s="51">
        <v>9</v>
      </c>
      <c r="K52" s="51">
        <v>11</v>
      </c>
      <c r="L52" s="110">
        <v>17</v>
      </c>
      <c r="M52" s="171">
        <f t="shared" si="9"/>
        <v>1.88888888888889</v>
      </c>
      <c r="N52" s="175">
        <v>119</v>
      </c>
      <c r="O52" s="175"/>
      <c r="P52" s="176">
        <v>740</v>
      </c>
      <c r="Q52" s="176">
        <v>888</v>
      </c>
      <c r="R52" s="145">
        <v>743.24</v>
      </c>
      <c r="S52" s="178">
        <f t="shared" si="10"/>
        <v>1.00437837837838</v>
      </c>
      <c r="T52" s="145">
        <v>104.5</v>
      </c>
    </row>
    <row r="53" customFormat="1" spans="1:20">
      <c r="A53" s="44">
        <v>512</v>
      </c>
      <c r="B53" s="30" t="s">
        <v>336</v>
      </c>
      <c r="C53" s="30" t="s">
        <v>321</v>
      </c>
      <c r="D53" s="51">
        <v>9</v>
      </c>
      <c r="E53" s="51">
        <v>14</v>
      </c>
      <c r="F53" s="170">
        <v>2</v>
      </c>
      <c r="G53" s="171">
        <f t="shared" si="7"/>
        <v>0.222222222222222</v>
      </c>
      <c r="H53" s="172">
        <f t="shared" si="19"/>
        <v>120</v>
      </c>
      <c r="I53" s="172">
        <f t="shared" si="20"/>
        <v>70</v>
      </c>
      <c r="J53" s="51">
        <v>15</v>
      </c>
      <c r="K53" s="51">
        <v>19</v>
      </c>
      <c r="L53" s="110">
        <v>4</v>
      </c>
      <c r="M53" s="171">
        <f t="shared" si="9"/>
        <v>0.266666666666667</v>
      </c>
      <c r="N53" s="175">
        <v>20</v>
      </c>
      <c r="O53" s="175">
        <v>33</v>
      </c>
      <c r="P53" s="176">
        <v>846</v>
      </c>
      <c r="Q53" s="176">
        <v>1015</v>
      </c>
      <c r="R53" s="145">
        <v>446.46</v>
      </c>
      <c r="S53" s="178">
        <f t="shared" si="10"/>
        <v>0.527730496453901</v>
      </c>
      <c r="T53" s="145">
        <v>60</v>
      </c>
    </row>
    <row r="54" customFormat="1" spans="1:20">
      <c r="A54" s="44">
        <v>584</v>
      </c>
      <c r="B54" s="30" t="s">
        <v>337</v>
      </c>
      <c r="C54" s="30" t="s">
        <v>321</v>
      </c>
      <c r="D54" s="51">
        <v>6</v>
      </c>
      <c r="E54" s="51">
        <v>9</v>
      </c>
      <c r="F54" s="170">
        <v>8</v>
      </c>
      <c r="G54" s="171">
        <f t="shared" si="7"/>
        <v>1.33333333333333</v>
      </c>
      <c r="H54" s="172">
        <f t="shared" si="19"/>
        <v>480</v>
      </c>
      <c r="I54" s="172"/>
      <c r="J54" s="51">
        <v>9</v>
      </c>
      <c r="K54" s="51">
        <v>12</v>
      </c>
      <c r="L54" s="110">
        <v>20</v>
      </c>
      <c r="M54" s="171">
        <f t="shared" si="9"/>
        <v>2.22222222222222</v>
      </c>
      <c r="N54" s="175">
        <v>140</v>
      </c>
      <c r="O54" s="175"/>
      <c r="P54" s="176">
        <v>751</v>
      </c>
      <c r="Q54" s="176">
        <v>901</v>
      </c>
      <c r="R54" s="145">
        <v>1683.5</v>
      </c>
      <c r="S54" s="178">
        <f t="shared" si="10"/>
        <v>2.24167776298269</v>
      </c>
      <c r="T54" s="145">
        <v>305</v>
      </c>
    </row>
    <row r="55" s="3" customFormat="1" spans="1:20">
      <c r="A55" s="37" t="s">
        <v>303</v>
      </c>
      <c r="B55" s="38"/>
      <c r="C55" s="39" t="s">
        <v>321</v>
      </c>
      <c r="D55" s="114">
        <f t="shared" ref="D55:F55" si="21">SUM(D38:D54)</f>
        <v>146</v>
      </c>
      <c r="E55" s="37">
        <f t="shared" si="21"/>
        <v>219</v>
      </c>
      <c r="F55" s="37">
        <f t="shared" si="21"/>
        <v>66.47</v>
      </c>
      <c r="G55" s="174">
        <f t="shared" si="7"/>
        <v>0.45527397260274</v>
      </c>
      <c r="H55" s="37">
        <f t="shared" ref="H55:L55" si="22">SUM(H38:H54)</f>
        <v>4096.2</v>
      </c>
      <c r="I55" s="37">
        <f t="shared" si="22"/>
        <v>825.3</v>
      </c>
      <c r="J55" s="37">
        <f t="shared" si="22"/>
        <v>230</v>
      </c>
      <c r="K55" s="37">
        <f t="shared" si="22"/>
        <v>300</v>
      </c>
      <c r="L55" s="37">
        <f t="shared" si="22"/>
        <v>278</v>
      </c>
      <c r="M55" s="174">
        <f t="shared" si="9"/>
        <v>1.20869565217391</v>
      </c>
      <c r="N55" s="37">
        <f t="shared" ref="N55:R55" si="23">SUM(N38:N54)</f>
        <v>1794</v>
      </c>
      <c r="O55" s="37">
        <f t="shared" si="23"/>
        <v>210</v>
      </c>
      <c r="P55" s="37">
        <f t="shared" si="23"/>
        <v>19698</v>
      </c>
      <c r="Q55" s="37">
        <f t="shared" si="23"/>
        <v>23635</v>
      </c>
      <c r="R55" s="37">
        <f t="shared" si="23"/>
        <v>24651.81</v>
      </c>
      <c r="S55" s="180">
        <f t="shared" si="10"/>
        <v>1.25148796832166</v>
      </c>
      <c r="T55" s="37">
        <f>SUM(T38:T54)</f>
        <v>4129.5</v>
      </c>
    </row>
    <row r="56" customFormat="1" spans="1:20">
      <c r="A56" s="28">
        <v>355</v>
      </c>
      <c r="B56" s="29" t="s">
        <v>338</v>
      </c>
      <c r="C56" s="29" t="s">
        <v>339</v>
      </c>
      <c r="D56" s="44">
        <v>20</v>
      </c>
      <c r="E56" s="44">
        <v>23</v>
      </c>
      <c r="F56" s="170">
        <v>12.2</v>
      </c>
      <c r="G56" s="171">
        <f t="shared" si="7"/>
        <v>0.61</v>
      </c>
      <c r="H56" s="172">
        <f t="shared" ref="H56:H70" si="24">F56*60</f>
        <v>732</v>
      </c>
      <c r="I56" s="172">
        <f t="shared" si="20"/>
        <v>78</v>
      </c>
      <c r="J56" s="56">
        <v>25</v>
      </c>
      <c r="K56" s="56">
        <v>34</v>
      </c>
      <c r="L56" s="110">
        <v>31</v>
      </c>
      <c r="M56" s="171">
        <f t="shared" si="9"/>
        <v>1.24</v>
      </c>
      <c r="N56" s="175">
        <v>155</v>
      </c>
      <c r="O56" s="175"/>
      <c r="P56" s="176">
        <v>3860</v>
      </c>
      <c r="Q56" s="176">
        <v>4631</v>
      </c>
      <c r="R56" s="145">
        <v>4813.62</v>
      </c>
      <c r="S56" s="178">
        <f t="shared" si="10"/>
        <v>1.2470518134715</v>
      </c>
      <c r="T56" s="145">
        <v>851.5</v>
      </c>
    </row>
    <row r="57" customFormat="1" spans="1:20">
      <c r="A57" s="28">
        <v>363</v>
      </c>
      <c r="B57" s="29" t="s">
        <v>340</v>
      </c>
      <c r="C57" s="29" t="s">
        <v>339</v>
      </c>
      <c r="D57" s="44">
        <v>10</v>
      </c>
      <c r="E57" s="44">
        <v>16</v>
      </c>
      <c r="F57" s="170">
        <v>3</v>
      </c>
      <c r="G57" s="171">
        <f t="shared" si="7"/>
        <v>0.3</v>
      </c>
      <c r="H57" s="172">
        <f t="shared" si="24"/>
        <v>180</v>
      </c>
      <c r="I57" s="172">
        <f t="shared" si="20"/>
        <v>70</v>
      </c>
      <c r="J57" s="56">
        <v>20</v>
      </c>
      <c r="K57" s="56">
        <v>26</v>
      </c>
      <c r="L57" s="110">
        <v>19</v>
      </c>
      <c r="M57" s="171">
        <f t="shared" si="9"/>
        <v>0.95</v>
      </c>
      <c r="N57" s="175">
        <v>95</v>
      </c>
      <c r="O57" s="175"/>
      <c r="P57" s="176">
        <v>1299</v>
      </c>
      <c r="Q57" s="176">
        <v>1559</v>
      </c>
      <c r="R57" s="145">
        <v>1179.26</v>
      </c>
      <c r="S57" s="178">
        <f t="shared" si="10"/>
        <v>0.907821401077752</v>
      </c>
      <c r="T57" s="145">
        <v>164</v>
      </c>
    </row>
    <row r="58" customFormat="1" spans="1:20">
      <c r="A58" s="28">
        <v>373</v>
      </c>
      <c r="B58" s="29" t="s">
        <v>341</v>
      </c>
      <c r="C58" s="29" t="s">
        <v>339</v>
      </c>
      <c r="D58" s="44">
        <v>10</v>
      </c>
      <c r="E58" s="44">
        <v>14</v>
      </c>
      <c r="F58" s="170">
        <v>2</v>
      </c>
      <c r="G58" s="171">
        <f t="shared" si="7"/>
        <v>0.2</v>
      </c>
      <c r="H58" s="172">
        <f t="shared" si="24"/>
        <v>120</v>
      </c>
      <c r="I58" s="172">
        <f t="shared" si="20"/>
        <v>80</v>
      </c>
      <c r="J58" s="56">
        <v>18</v>
      </c>
      <c r="K58" s="56">
        <v>24</v>
      </c>
      <c r="L58" s="110">
        <v>21</v>
      </c>
      <c r="M58" s="171">
        <f t="shared" si="9"/>
        <v>1.16666666666667</v>
      </c>
      <c r="N58" s="175">
        <v>105</v>
      </c>
      <c r="O58" s="175"/>
      <c r="P58" s="176">
        <v>913</v>
      </c>
      <c r="Q58" s="176">
        <v>1096</v>
      </c>
      <c r="R58" s="145">
        <v>654.7</v>
      </c>
      <c r="S58" s="178">
        <f t="shared" si="10"/>
        <v>0.717086527929901</v>
      </c>
      <c r="T58" s="145">
        <v>85.5</v>
      </c>
    </row>
    <row r="59" customFormat="1" spans="1:20">
      <c r="A59" s="28">
        <v>511</v>
      </c>
      <c r="B59" s="29" t="s">
        <v>342</v>
      </c>
      <c r="C59" s="29" t="s">
        <v>339</v>
      </c>
      <c r="D59" s="44">
        <v>8</v>
      </c>
      <c r="E59" s="44">
        <v>14</v>
      </c>
      <c r="F59" s="170">
        <v>1</v>
      </c>
      <c r="G59" s="171">
        <f t="shared" si="7"/>
        <v>0.125</v>
      </c>
      <c r="H59" s="172">
        <f t="shared" si="24"/>
        <v>60</v>
      </c>
      <c r="I59" s="172">
        <f t="shared" si="20"/>
        <v>70</v>
      </c>
      <c r="J59" s="56">
        <v>16</v>
      </c>
      <c r="K59" s="56">
        <v>22</v>
      </c>
      <c r="L59" s="110">
        <v>24</v>
      </c>
      <c r="M59" s="171">
        <f t="shared" si="9"/>
        <v>1.5</v>
      </c>
      <c r="N59" s="175">
        <v>168</v>
      </c>
      <c r="O59" s="175"/>
      <c r="P59" s="176">
        <v>1137</v>
      </c>
      <c r="Q59" s="176">
        <v>1364</v>
      </c>
      <c r="R59" s="145">
        <v>1163.48</v>
      </c>
      <c r="S59" s="178">
        <f t="shared" si="10"/>
        <v>1.02328935795954</v>
      </c>
      <c r="T59" s="145">
        <v>160.5</v>
      </c>
    </row>
    <row r="60" customFormat="1" spans="1:20">
      <c r="A60" s="28">
        <v>515</v>
      </c>
      <c r="B60" s="29" t="s">
        <v>343</v>
      </c>
      <c r="C60" s="29" t="s">
        <v>339</v>
      </c>
      <c r="D60" s="44">
        <v>10</v>
      </c>
      <c r="E60" s="44">
        <v>16</v>
      </c>
      <c r="F60" s="170">
        <v>1</v>
      </c>
      <c r="G60" s="171">
        <f t="shared" si="7"/>
        <v>0.1</v>
      </c>
      <c r="H60" s="172">
        <f t="shared" si="24"/>
        <v>60</v>
      </c>
      <c r="I60" s="172">
        <f t="shared" si="20"/>
        <v>90</v>
      </c>
      <c r="J60" s="56">
        <v>18</v>
      </c>
      <c r="K60" s="56">
        <v>25</v>
      </c>
      <c r="L60" s="110">
        <v>6</v>
      </c>
      <c r="M60" s="171">
        <f t="shared" si="9"/>
        <v>0.333333333333333</v>
      </c>
      <c r="N60" s="175">
        <v>30</v>
      </c>
      <c r="O60" s="175">
        <v>36</v>
      </c>
      <c r="P60" s="176">
        <v>865</v>
      </c>
      <c r="Q60" s="176">
        <v>1038</v>
      </c>
      <c r="R60" s="145">
        <v>1259.24</v>
      </c>
      <c r="S60" s="178">
        <f t="shared" si="10"/>
        <v>1.45576878612717</v>
      </c>
      <c r="T60" s="145">
        <v>214</v>
      </c>
    </row>
    <row r="61" customFormat="1" spans="1:20">
      <c r="A61" s="28">
        <v>545</v>
      </c>
      <c r="B61" s="29" t="s">
        <v>344</v>
      </c>
      <c r="C61" s="29" t="s">
        <v>339</v>
      </c>
      <c r="D61" s="44">
        <v>8</v>
      </c>
      <c r="E61" s="44">
        <v>14</v>
      </c>
      <c r="F61" s="170">
        <v>8</v>
      </c>
      <c r="G61" s="171">
        <f t="shared" si="7"/>
        <v>1</v>
      </c>
      <c r="H61" s="172">
        <f t="shared" si="24"/>
        <v>480</v>
      </c>
      <c r="I61" s="172"/>
      <c r="J61" s="56">
        <v>20</v>
      </c>
      <c r="K61" s="56">
        <v>27</v>
      </c>
      <c r="L61" s="110">
        <v>66</v>
      </c>
      <c r="M61" s="171">
        <f t="shared" si="9"/>
        <v>3.3</v>
      </c>
      <c r="N61" s="175">
        <v>462</v>
      </c>
      <c r="O61" s="175"/>
      <c r="P61" s="176">
        <v>835</v>
      </c>
      <c r="Q61" s="176">
        <v>1002</v>
      </c>
      <c r="R61" s="145">
        <v>1280.23</v>
      </c>
      <c r="S61" s="178">
        <f t="shared" si="10"/>
        <v>1.53320958083832</v>
      </c>
      <c r="T61" s="145">
        <v>234.5</v>
      </c>
    </row>
    <row r="62" customFormat="1" spans="1:20">
      <c r="A62" s="28">
        <v>578</v>
      </c>
      <c r="B62" s="29" t="s">
        <v>345</v>
      </c>
      <c r="C62" s="29" t="s">
        <v>339</v>
      </c>
      <c r="D62" s="44">
        <v>10</v>
      </c>
      <c r="E62" s="44">
        <v>16</v>
      </c>
      <c r="F62" s="170">
        <v>7</v>
      </c>
      <c r="G62" s="171">
        <f t="shared" si="7"/>
        <v>0.7</v>
      </c>
      <c r="H62" s="172">
        <f t="shared" si="24"/>
        <v>420</v>
      </c>
      <c r="I62" s="172"/>
      <c r="J62" s="56">
        <v>20</v>
      </c>
      <c r="K62" s="56">
        <v>26</v>
      </c>
      <c r="L62" s="110">
        <v>24</v>
      </c>
      <c r="M62" s="171">
        <f t="shared" si="9"/>
        <v>1.2</v>
      </c>
      <c r="N62" s="175">
        <v>120</v>
      </c>
      <c r="O62" s="175"/>
      <c r="P62" s="176">
        <v>1029</v>
      </c>
      <c r="Q62" s="176">
        <v>1235</v>
      </c>
      <c r="R62" s="145">
        <v>1245.22</v>
      </c>
      <c r="S62" s="178">
        <f t="shared" si="10"/>
        <v>1.21012633624879</v>
      </c>
      <c r="T62" s="145">
        <v>218.5</v>
      </c>
    </row>
    <row r="63" customFormat="1" spans="1:20">
      <c r="A63" s="28">
        <v>598</v>
      </c>
      <c r="B63" s="29" t="s">
        <v>346</v>
      </c>
      <c r="C63" s="29" t="s">
        <v>339</v>
      </c>
      <c r="D63" s="44">
        <v>6</v>
      </c>
      <c r="E63" s="44">
        <v>12</v>
      </c>
      <c r="F63" s="170">
        <v>4</v>
      </c>
      <c r="G63" s="171">
        <f t="shared" si="7"/>
        <v>0.666666666666667</v>
      </c>
      <c r="H63" s="172">
        <f t="shared" si="24"/>
        <v>240</v>
      </c>
      <c r="I63" s="172"/>
      <c r="J63" s="56">
        <v>16</v>
      </c>
      <c r="K63" s="56">
        <v>20</v>
      </c>
      <c r="L63" s="110">
        <v>19</v>
      </c>
      <c r="M63" s="171">
        <f t="shared" si="9"/>
        <v>1.1875</v>
      </c>
      <c r="N63" s="175">
        <v>95</v>
      </c>
      <c r="O63" s="175"/>
      <c r="P63" s="176">
        <v>800</v>
      </c>
      <c r="Q63" s="176">
        <v>959</v>
      </c>
      <c r="R63" s="145">
        <v>1049.36</v>
      </c>
      <c r="S63" s="178">
        <f t="shared" si="10"/>
        <v>1.3117</v>
      </c>
      <c r="T63" s="145">
        <v>183</v>
      </c>
    </row>
    <row r="64" customFormat="1" spans="1:20">
      <c r="A64" s="28">
        <v>702</v>
      </c>
      <c r="B64" s="29" t="s">
        <v>347</v>
      </c>
      <c r="C64" s="29" t="s">
        <v>339</v>
      </c>
      <c r="D64" s="44">
        <v>6</v>
      </c>
      <c r="E64" s="44">
        <v>12</v>
      </c>
      <c r="F64" s="170">
        <v>3</v>
      </c>
      <c r="G64" s="171">
        <f t="shared" si="7"/>
        <v>0.5</v>
      </c>
      <c r="H64" s="172">
        <f t="shared" si="24"/>
        <v>180</v>
      </c>
      <c r="I64" s="172">
        <f t="shared" ref="I64:I70" si="25">(D64-F64)*10</f>
        <v>30</v>
      </c>
      <c r="J64" s="56">
        <v>17</v>
      </c>
      <c r="K64" s="56">
        <v>23</v>
      </c>
      <c r="L64" s="110">
        <v>21</v>
      </c>
      <c r="M64" s="171">
        <f t="shared" si="9"/>
        <v>1.23529411764706</v>
      </c>
      <c r="N64" s="175">
        <v>105</v>
      </c>
      <c r="O64" s="175"/>
      <c r="P64" s="176">
        <v>956</v>
      </c>
      <c r="Q64" s="176">
        <v>1147</v>
      </c>
      <c r="R64" s="145">
        <v>1384.04</v>
      </c>
      <c r="S64" s="178">
        <f t="shared" si="10"/>
        <v>1.44774058577406</v>
      </c>
      <c r="T64" s="145">
        <v>239.5</v>
      </c>
    </row>
    <row r="65" customFormat="1" spans="1:20">
      <c r="A65" s="28">
        <v>707</v>
      </c>
      <c r="B65" s="29" t="s">
        <v>348</v>
      </c>
      <c r="C65" s="29" t="s">
        <v>339</v>
      </c>
      <c r="D65" s="44">
        <v>18</v>
      </c>
      <c r="E65" s="44">
        <v>22</v>
      </c>
      <c r="F65" s="170">
        <v>14</v>
      </c>
      <c r="G65" s="171">
        <f t="shared" si="7"/>
        <v>0.777777777777778</v>
      </c>
      <c r="H65" s="172">
        <f t="shared" si="24"/>
        <v>840</v>
      </c>
      <c r="I65" s="172"/>
      <c r="J65" s="56">
        <v>24</v>
      </c>
      <c r="K65" s="56">
        <v>33</v>
      </c>
      <c r="L65" s="110">
        <v>10</v>
      </c>
      <c r="M65" s="171">
        <f t="shared" si="9"/>
        <v>0.416666666666667</v>
      </c>
      <c r="N65" s="175">
        <v>50</v>
      </c>
      <c r="O65" s="175">
        <v>42</v>
      </c>
      <c r="P65" s="176">
        <v>1694</v>
      </c>
      <c r="Q65" s="176">
        <v>2033</v>
      </c>
      <c r="R65" s="145">
        <v>1175.43</v>
      </c>
      <c r="S65" s="178">
        <f t="shared" si="10"/>
        <v>0.69387839433294</v>
      </c>
      <c r="T65" s="145">
        <v>158.5</v>
      </c>
    </row>
    <row r="66" customFormat="1" spans="1:20">
      <c r="A66" s="28">
        <v>712</v>
      </c>
      <c r="B66" s="29" t="s">
        <v>349</v>
      </c>
      <c r="C66" s="29" t="s">
        <v>339</v>
      </c>
      <c r="D66" s="44">
        <v>22</v>
      </c>
      <c r="E66" s="44">
        <v>25</v>
      </c>
      <c r="F66" s="170">
        <v>2</v>
      </c>
      <c r="G66" s="171">
        <f t="shared" si="7"/>
        <v>0.0909090909090909</v>
      </c>
      <c r="H66" s="172">
        <f t="shared" si="24"/>
        <v>120</v>
      </c>
      <c r="I66" s="172">
        <f t="shared" si="25"/>
        <v>200</v>
      </c>
      <c r="J66" s="56">
        <v>26</v>
      </c>
      <c r="K66" s="56">
        <v>36</v>
      </c>
      <c r="L66" s="110">
        <v>33</v>
      </c>
      <c r="M66" s="171">
        <f t="shared" si="9"/>
        <v>1.26923076923077</v>
      </c>
      <c r="N66" s="175">
        <v>165</v>
      </c>
      <c r="O66" s="175"/>
      <c r="P66" s="176">
        <v>3219</v>
      </c>
      <c r="Q66" s="176">
        <v>3863</v>
      </c>
      <c r="R66" s="145">
        <v>6912.73</v>
      </c>
      <c r="S66" s="178">
        <f t="shared" si="10"/>
        <v>2.14747747747748</v>
      </c>
      <c r="T66" s="145">
        <v>1217</v>
      </c>
    </row>
    <row r="67" customFormat="1" spans="1:20">
      <c r="A67" s="28">
        <v>718</v>
      </c>
      <c r="B67" s="29" t="s">
        <v>350</v>
      </c>
      <c r="C67" s="29" t="s">
        <v>339</v>
      </c>
      <c r="D67" s="44">
        <v>6</v>
      </c>
      <c r="E67" s="44">
        <v>13</v>
      </c>
      <c r="F67" s="170">
        <v>4</v>
      </c>
      <c r="G67" s="171">
        <f t="shared" si="7"/>
        <v>0.666666666666667</v>
      </c>
      <c r="H67" s="172">
        <f t="shared" si="24"/>
        <v>240</v>
      </c>
      <c r="I67" s="172"/>
      <c r="J67" s="56">
        <v>14</v>
      </c>
      <c r="K67" s="56">
        <v>21</v>
      </c>
      <c r="L67" s="110">
        <v>3</v>
      </c>
      <c r="M67" s="171">
        <f t="shared" si="9"/>
        <v>0.214285714285714</v>
      </c>
      <c r="N67" s="175">
        <v>15</v>
      </c>
      <c r="O67" s="175">
        <v>33</v>
      </c>
      <c r="P67" s="176">
        <v>534</v>
      </c>
      <c r="Q67" s="176">
        <v>641</v>
      </c>
      <c r="R67" s="145">
        <v>332.74</v>
      </c>
      <c r="S67" s="178">
        <f t="shared" si="10"/>
        <v>0.62310861423221</v>
      </c>
      <c r="T67" s="145">
        <v>49.5</v>
      </c>
    </row>
    <row r="68" customFormat="1" spans="1:20">
      <c r="A68" s="28">
        <v>723</v>
      </c>
      <c r="B68" s="29" t="s">
        <v>351</v>
      </c>
      <c r="C68" s="29" t="s">
        <v>339</v>
      </c>
      <c r="D68" s="44">
        <v>7</v>
      </c>
      <c r="E68" s="44">
        <v>13</v>
      </c>
      <c r="F68" s="170">
        <v>1</v>
      </c>
      <c r="G68" s="171">
        <f t="shared" si="7"/>
        <v>0.142857142857143</v>
      </c>
      <c r="H68" s="172">
        <f t="shared" si="24"/>
        <v>60</v>
      </c>
      <c r="I68" s="172">
        <f t="shared" si="25"/>
        <v>60</v>
      </c>
      <c r="J68" s="56">
        <v>15</v>
      </c>
      <c r="K68" s="56">
        <v>18</v>
      </c>
      <c r="L68" s="110">
        <v>10</v>
      </c>
      <c r="M68" s="171">
        <f t="shared" si="9"/>
        <v>0.666666666666667</v>
      </c>
      <c r="N68" s="175">
        <v>50</v>
      </c>
      <c r="O68" s="175"/>
      <c r="P68" s="176">
        <v>669</v>
      </c>
      <c r="Q68" s="176">
        <v>803</v>
      </c>
      <c r="R68" s="145">
        <v>417.66</v>
      </c>
      <c r="S68" s="178">
        <f t="shared" si="10"/>
        <v>0.624304932735426</v>
      </c>
      <c r="T68" s="145">
        <v>64</v>
      </c>
    </row>
    <row r="69" customFormat="1" spans="1:20">
      <c r="A69" s="28">
        <v>724</v>
      </c>
      <c r="B69" s="29" t="s">
        <v>352</v>
      </c>
      <c r="C69" s="29" t="s">
        <v>339</v>
      </c>
      <c r="D69" s="44">
        <v>14</v>
      </c>
      <c r="E69" s="44">
        <v>19</v>
      </c>
      <c r="F69" s="170">
        <v>4</v>
      </c>
      <c r="G69" s="171">
        <f t="shared" si="7"/>
        <v>0.285714285714286</v>
      </c>
      <c r="H69" s="172">
        <f t="shared" si="24"/>
        <v>240</v>
      </c>
      <c r="I69" s="172">
        <f t="shared" si="25"/>
        <v>100</v>
      </c>
      <c r="J69" s="56">
        <v>22</v>
      </c>
      <c r="K69" s="56">
        <v>23</v>
      </c>
      <c r="L69" s="110">
        <v>6</v>
      </c>
      <c r="M69" s="171">
        <f t="shared" si="9"/>
        <v>0.272727272727273</v>
      </c>
      <c r="N69" s="175">
        <v>30</v>
      </c>
      <c r="O69" s="175">
        <v>48</v>
      </c>
      <c r="P69" s="176">
        <v>1007</v>
      </c>
      <c r="Q69" s="176">
        <v>1208</v>
      </c>
      <c r="R69" s="145">
        <v>1053.3</v>
      </c>
      <c r="S69" s="178">
        <f t="shared" si="10"/>
        <v>1.04597815292949</v>
      </c>
      <c r="T69" s="145">
        <v>135.5</v>
      </c>
    </row>
    <row r="70" customFormat="1" spans="1:20">
      <c r="A70" s="28">
        <v>740</v>
      </c>
      <c r="B70" s="29" t="s">
        <v>353</v>
      </c>
      <c r="C70" s="29" t="s">
        <v>339</v>
      </c>
      <c r="D70" s="44">
        <v>5</v>
      </c>
      <c r="E70" s="44">
        <v>7</v>
      </c>
      <c r="F70" s="170">
        <v>3</v>
      </c>
      <c r="G70" s="171">
        <f t="shared" si="7"/>
        <v>0.6</v>
      </c>
      <c r="H70" s="172">
        <f t="shared" si="24"/>
        <v>180</v>
      </c>
      <c r="I70" s="172">
        <f t="shared" si="25"/>
        <v>20</v>
      </c>
      <c r="J70" s="56">
        <v>10</v>
      </c>
      <c r="K70" s="56">
        <v>15</v>
      </c>
      <c r="L70" s="110">
        <v>8</v>
      </c>
      <c r="M70" s="171">
        <f t="shared" si="9"/>
        <v>0.8</v>
      </c>
      <c r="N70" s="175">
        <v>40</v>
      </c>
      <c r="O70" s="175"/>
      <c r="P70" s="176">
        <v>433</v>
      </c>
      <c r="Q70" s="176">
        <v>519</v>
      </c>
      <c r="R70" s="145">
        <v>760.95</v>
      </c>
      <c r="S70" s="178">
        <f t="shared" si="10"/>
        <v>1.75739030023095</v>
      </c>
      <c r="T70" s="145">
        <v>131.5</v>
      </c>
    </row>
    <row r="71" customFormat="1" spans="1:20">
      <c r="A71" s="28">
        <v>743</v>
      </c>
      <c r="B71" s="29" t="s">
        <v>354</v>
      </c>
      <c r="C71" s="29" t="s">
        <v>339</v>
      </c>
      <c r="D71" s="44"/>
      <c r="E71" s="44"/>
      <c r="F71" s="170">
        <v>1</v>
      </c>
      <c r="G71" s="171"/>
      <c r="H71" s="172">
        <v>60</v>
      </c>
      <c r="I71" s="172"/>
      <c r="J71" s="56">
        <v>0</v>
      </c>
      <c r="K71" s="56">
        <v>0</v>
      </c>
      <c r="L71" s="110">
        <v>1</v>
      </c>
      <c r="M71" s="171"/>
      <c r="N71" s="175">
        <v>5</v>
      </c>
      <c r="O71" s="175"/>
      <c r="P71" s="176">
        <v>0</v>
      </c>
      <c r="Q71" s="176">
        <v>0</v>
      </c>
      <c r="R71" s="145">
        <v>387.9</v>
      </c>
      <c r="S71" s="178">
        <v>0</v>
      </c>
      <c r="T71" s="145">
        <v>32</v>
      </c>
    </row>
    <row r="72" s="3" customFormat="1" spans="1:20">
      <c r="A72" s="37" t="s">
        <v>303</v>
      </c>
      <c r="B72" s="38"/>
      <c r="C72" s="38" t="s">
        <v>339</v>
      </c>
      <c r="D72" s="48">
        <f t="shared" ref="D72:F72" si="26">SUM(D56:D70)</f>
        <v>160</v>
      </c>
      <c r="E72" s="48">
        <f t="shared" si="26"/>
        <v>236</v>
      </c>
      <c r="F72" s="48">
        <f t="shared" si="26"/>
        <v>69.2</v>
      </c>
      <c r="G72" s="174">
        <f t="shared" ref="G72:G105" si="27">(F72/D72)</f>
        <v>0.4325</v>
      </c>
      <c r="H72" s="48">
        <f t="shared" ref="H72:BS72" si="28">SUM(H56:H71)</f>
        <v>4212</v>
      </c>
      <c r="I72" s="48">
        <f t="shared" si="28"/>
        <v>798</v>
      </c>
      <c r="J72" s="48">
        <f t="shared" si="28"/>
        <v>281</v>
      </c>
      <c r="K72" s="48">
        <f t="shared" si="28"/>
        <v>373</v>
      </c>
      <c r="L72" s="48">
        <f t="shared" si="28"/>
        <v>302</v>
      </c>
      <c r="M72" s="48">
        <f t="shared" si="28"/>
        <v>15.7523712072242</v>
      </c>
      <c r="N72" s="48">
        <f t="shared" si="28"/>
        <v>1690</v>
      </c>
      <c r="O72" s="48">
        <f t="shared" si="28"/>
        <v>159</v>
      </c>
      <c r="P72" s="48">
        <f t="shared" si="28"/>
        <v>19250</v>
      </c>
      <c r="Q72" s="48">
        <f t="shared" si="28"/>
        <v>23098</v>
      </c>
      <c r="R72" s="48">
        <f t="shared" si="28"/>
        <v>25069.86</v>
      </c>
      <c r="S72" s="48">
        <f t="shared" si="28"/>
        <v>17.7459322613655</v>
      </c>
      <c r="T72" s="48">
        <f t="shared" si="28"/>
        <v>4139</v>
      </c>
    </row>
    <row r="73" customFormat="1" spans="1:20">
      <c r="A73" s="44">
        <v>341</v>
      </c>
      <c r="B73" s="29" t="s">
        <v>355</v>
      </c>
      <c r="C73" s="29" t="s">
        <v>356</v>
      </c>
      <c r="D73" s="43">
        <v>28</v>
      </c>
      <c r="E73" s="43">
        <v>41</v>
      </c>
      <c r="F73" s="170">
        <v>33.136</v>
      </c>
      <c r="G73" s="171">
        <f t="shared" si="27"/>
        <v>1.18342857142857</v>
      </c>
      <c r="H73" s="172">
        <f t="shared" ref="H73:H87" si="29">F73*60</f>
        <v>1988.16</v>
      </c>
      <c r="I73" s="172"/>
      <c r="J73" s="43">
        <v>73</v>
      </c>
      <c r="K73" s="43">
        <v>94</v>
      </c>
      <c r="L73" s="110">
        <v>134</v>
      </c>
      <c r="M73" s="171">
        <f t="shared" ref="M73:M105" si="30">L73/J73</f>
        <v>1.83561643835616</v>
      </c>
      <c r="N73" s="175">
        <v>938</v>
      </c>
      <c r="O73" s="175"/>
      <c r="P73" s="176">
        <v>4531</v>
      </c>
      <c r="Q73" s="176">
        <v>5438</v>
      </c>
      <c r="R73" s="145">
        <v>3976.27</v>
      </c>
      <c r="S73" s="178">
        <f t="shared" ref="S73:S105" si="31">R73/P73</f>
        <v>0.877570072831604</v>
      </c>
      <c r="T73" s="145">
        <v>568</v>
      </c>
    </row>
    <row r="74" customFormat="1" spans="1:20">
      <c r="A74" s="44">
        <v>539</v>
      </c>
      <c r="B74" s="29" t="s">
        <v>357</v>
      </c>
      <c r="C74" s="29" t="s">
        <v>356</v>
      </c>
      <c r="D74" s="43">
        <v>6</v>
      </c>
      <c r="E74" s="43">
        <v>8</v>
      </c>
      <c r="F74" s="170">
        <v>1.25</v>
      </c>
      <c r="G74" s="171">
        <f t="shared" si="27"/>
        <v>0.208333333333333</v>
      </c>
      <c r="H74" s="172">
        <f t="shared" si="29"/>
        <v>75</v>
      </c>
      <c r="I74" s="172">
        <f t="shared" ref="I74:I84" si="32">(D74-F74)*10</f>
        <v>47.5</v>
      </c>
      <c r="J74" s="43">
        <v>16</v>
      </c>
      <c r="K74" s="43">
        <v>20</v>
      </c>
      <c r="L74" s="110">
        <v>39</v>
      </c>
      <c r="M74" s="171">
        <f t="shared" si="30"/>
        <v>2.4375</v>
      </c>
      <c r="N74" s="175">
        <v>273</v>
      </c>
      <c r="O74" s="175"/>
      <c r="P74" s="176">
        <v>703</v>
      </c>
      <c r="Q74" s="176">
        <v>844</v>
      </c>
      <c r="R74" s="145">
        <v>510.75</v>
      </c>
      <c r="S74" s="178">
        <f t="shared" si="31"/>
        <v>0.726529160739687</v>
      </c>
      <c r="T74" s="145">
        <v>68</v>
      </c>
    </row>
    <row r="75" customFormat="1" spans="1:20">
      <c r="A75" s="44">
        <v>548</v>
      </c>
      <c r="B75" s="29" t="s">
        <v>358</v>
      </c>
      <c r="C75" s="29" t="s">
        <v>356</v>
      </c>
      <c r="D75" s="43">
        <v>6</v>
      </c>
      <c r="E75" s="43">
        <v>8</v>
      </c>
      <c r="F75" s="170"/>
      <c r="G75" s="171">
        <f t="shared" si="27"/>
        <v>0</v>
      </c>
      <c r="H75" s="172">
        <f t="shared" si="29"/>
        <v>0</v>
      </c>
      <c r="I75" s="172">
        <f t="shared" si="32"/>
        <v>60</v>
      </c>
      <c r="J75" s="43">
        <v>15</v>
      </c>
      <c r="K75" s="43">
        <v>19</v>
      </c>
      <c r="L75" s="110">
        <v>5</v>
      </c>
      <c r="M75" s="171">
        <f t="shared" si="30"/>
        <v>0.333333333333333</v>
      </c>
      <c r="N75" s="175">
        <v>25</v>
      </c>
      <c r="O75" s="175">
        <v>30</v>
      </c>
      <c r="P75" s="176">
        <v>686</v>
      </c>
      <c r="Q75" s="176">
        <v>824</v>
      </c>
      <c r="R75" s="145">
        <v>273.4</v>
      </c>
      <c r="S75" s="178">
        <f t="shared" si="31"/>
        <v>0.398542274052478</v>
      </c>
      <c r="T75" s="145">
        <v>0</v>
      </c>
    </row>
    <row r="76" customFormat="1" spans="1:20">
      <c r="A76" s="44">
        <v>549</v>
      </c>
      <c r="B76" s="29" t="s">
        <v>359</v>
      </c>
      <c r="C76" s="29" t="s">
        <v>356</v>
      </c>
      <c r="D76" s="43">
        <v>4</v>
      </c>
      <c r="E76" s="43">
        <v>7</v>
      </c>
      <c r="F76" s="170"/>
      <c r="G76" s="171">
        <f t="shared" si="27"/>
        <v>0</v>
      </c>
      <c r="H76" s="172">
        <f t="shared" si="29"/>
        <v>0</v>
      </c>
      <c r="I76" s="172">
        <f t="shared" si="32"/>
        <v>40</v>
      </c>
      <c r="J76" s="43">
        <v>12</v>
      </c>
      <c r="K76" s="43">
        <v>15</v>
      </c>
      <c r="L76" s="110">
        <v>12</v>
      </c>
      <c r="M76" s="171">
        <f t="shared" si="30"/>
        <v>1</v>
      </c>
      <c r="N76" s="175">
        <v>60</v>
      </c>
      <c r="O76" s="175"/>
      <c r="P76" s="176">
        <v>578</v>
      </c>
      <c r="Q76" s="176">
        <v>694</v>
      </c>
      <c r="R76" s="145">
        <v>343.96</v>
      </c>
      <c r="S76" s="178">
        <f t="shared" si="31"/>
        <v>0.595086505190311</v>
      </c>
      <c r="T76" s="145">
        <v>51.5</v>
      </c>
    </row>
    <row r="77" customFormat="1" spans="1:20">
      <c r="A77" s="44">
        <v>550</v>
      </c>
      <c r="B77" s="29" t="s">
        <v>360</v>
      </c>
      <c r="C77" s="29" t="s">
        <v>356</v>
      </c>
      <c r="D77" s="43">
        <v>8</v>
      </c>
      <c r="E77" s="43">
        <v>12</v>
      </c>
      <c r="F77" s="170">
        <v>4</v>
      </c>
      <c r="G77" s="171">
        <f t="shared" si="27"/>
        <v>0.5</v>
      </c>
      <c r="H77" s="172">
        <f t="shared" si="29"/>
        <v>240</v>
      </c>
      <c r="I77" s="172">
        <f t="shared" si="32"/>
        <v>40</v>
      </c>
      <c r="J77" s="43">
        <v>21</v>
      </c>
      <c r="K77" s="43">
        <v>27</v>
      </c>
      <c r="L77" s="110">
        <v>3</v>
      </c>
      <c r="M77" s="171">
        <f t="shared" si="30"/>
        <v>0.142857142857143</v>
      </c>
      <c r="N77" s="175">
        <v>15</v>
      </c>
      <c r="O77" s="175">
        <v>54</v>
      </c>
      <c r="P77" s="176">
        <v>962</v>
      </c>
      <c r="Q77" s="176">
        <v>1154</v>
      </c>
      <c r="R77" s="145">
        <v>717.15</v>
      </c>
      <c r="S77" s="178">
        <f t="shared" si="31"/>
        <v>0.74547817047817</v>
      </c>
      <c r="T77" s="145">
        <v>101.5</v>
      </c>
    </row>
    <row r="78" customFormat="1" spans="1:20">
      <c r="A78" s="44">
        <v>579</v>
      </c>
      <c r="B78" s="29" t="s">
        <v>361</v>
      </c>
      <c r="C78" s="29" t="s">
        <v>356</v>
      </c>
      <c r="D78" s="43">
        <v>3</v>
      </c>
      <c r="E78" s="43">
        <v>5</v>
      </c>
      <c r="F78" s="170"/>
      <c r="G78" s="171">
        <f t="shared" si="27"/>
        <v>0</v>
      </c>
      <c r="H78" s="172">
        <f t="shared" si="29"/>
        <v>0</v>
      </c>
      <c r="I78" s="172">
        <f t="shared" si="32"/>
        <v>30</v>
      </c>
      <c r="J78" s="43">
        <v>8</v>
      </c>
      <c r="K78" s="43">
        <v>11</v>
      </c>
      <c r="L78" s="110">
        <v>0</v>
      </c>
      <c r="M78" s="171">
        <f t="shared" si="30"/>
        <v>0</v>
      </c>
      <c r="N78" s="175">
        <v>0</v>
      </c>
      <c r="O78" s="175">
        <v>24</v>
      </c>
      <c r="P78" s="176">
        <v>328</v>
      </c>
      <c r="Q78" s="176">
        <v>394</v>
      </c>
      <c r="R78" s="145">
        <v>429.19</v>
      </c>
      <c r="S78" s="178">
        <f t="shared" si="31"/>
        <v>1.30850609756098</v>
      </c>
      <c r="T78" s="145">
        <v>77</v>
      </c>
    </row>
    <row r="79" customFormat="1" spans="1:20">
      <c r="A79" s="44">
        <v>586</v>
      </c>
      <c r="B79" s="29" t="s">
        <v>362</v>
      </c>
      <c r="C79" s="29" t="s">
        <v>356</v>
      </c>
      <c r="D79" s="43">
        <v>4</v>
      </c>
      <c r="E79" s="43">
        <v>6</v>
      </c>
      <c r="F79" s="170"/>
      <c r="G79" s="171">
        <f t="shared" si="27"/>
        <v>0</v>
      </c>
      <c r="H79" s="172">
        <f t="shared" si="29"/>
        <v>0</v>
      </c>
      <c r="I79" s="172">
        <f t="shared" si="32"/>
        <v>40</v>
      </c>
      <c r="J79" s="43">
        <v>10</v>
      </c>
      <c r="K79" s="43">
        <v>13</v>
      </c>
      <c r="L79" s="110">
        <v>22</v>
      </c>
      <c r="M79" s="171">
        <f t="shared" si="30"/>
        <v>2.2</v>
      </c>
      <c r="N79" s="175">
        <v>154</v>
      </c>
      <c r="O79" s="175"/>
      <c r="P79" s="176">
        <v>414</v>
      </c>
      <c r="Q79" s="176">
        <v>497</v>
      </c>
      <c r="R79" s="145">
        <v>426.72</v>
      </c>
      <c r="S79" s="178">
        <f t="shared" si="31"/>
        <v>1.03072463768116</v>
      </c>
      <c r="T79" s="145">
        <v>57</v>
      </c>
    </row>
    <row r="80" customFormat="1" spans="1:20">
      <c r="A80" s="44">
        <v>591</v>
      </c>
      <c r="B80" s="29" t="s">
        <v>363</v>
      </c>
      <c r="C80" s="29" t="s">
        <v>356</v>
      </c>
      <c r="D80" s="43">
        <v>7</v>
      </c>
      <c r="E80" s="43">
        <v>11</v>
      </c>
      <c r="F80" s="170">
        <v>4</v>
      </c>
      <c r="G80" s="171">
        <f t="shared" si="27"/>
        <v>0.571428571428571</v>
      </c>
      <c r="H80" s="172">
        <f t="shared" si="29"/>
        <v>240</v>
      </c>
      <c r="I80" s="172">
        <f t="shared" si="32"/>
        <v>30</v>
      </c>
      <c r="J80" s="43">
        <v>18</v>
      </c>
      <c r="K80" s="43">
        <v>24</v>
      </c>
      <c r="L80" s="110">
        <v>15</v>
      </c>
      <c r="M80" s="171">
        <f t="shared" si="30"/>
        <v>0.833333333333333</v>
      </c>
      <c r="N80" s="175">
        <v>75</v>
      </c>
      <c r="O80" s="175"/>
      <c r="P80" s="176">
        <v>926</v>
      </c>
      <c r="Q80" s="176">
        <v>1111</v>
      </c>
      <c r="R80" s="145">
        <v>1259.37</v>
      </c>
      <c r="S80" s="178">
        <f t="shared" si="31"/>
        <v>1.36001079913607</v>
      </c>
      <c r="T80" s="145">
        <v>235</v>
      </c>
    </row>
    <row r="81" customFormat="1" spans="1:20">
      <c r="A81" s="44">
        <v>594</v>
      </c>
      <c r="B81" s="29" t="s">
        <v>364</v>
      </c>
      <c r="C81" s="29" t="s">
        <v>356</v>
      </c>
      <c r="D81" s="43">
        <v>9</v>
      </c>
      <c r="E81" s="43">
        <v>14</v>
      </c>
      <c r="F81" s="170">
        <v>1.125</v>
      </c>
      <c r="G81" s="171">
        <f t="shared" si="27"/>
        <v>0.125</v>
      </c>
      <c r="H81" s="172">
        <f t="shared" si="29"/>
        <v>67.5</v>
      </c>
      <c r="I81" s="172">
        <f t="shared" si="32"/>
        <v>78.75</v>
      </c>
      <c r="J81" s="43">
        <v>24</v>
      </c>
      <c r="K81" s="43">
        <v>32</v>
      </c>
      <c r="L81" s="110">
        <v>46</v>
      </c>
      <c r="M81" s="171">
        <f t="shared" si="30"/>
        <v>1.91666666666667</v>
      </c>
      <c r="N81" s="175">
        <v>322</v>
      </c>
      <c r="O81" s="175"/>
      <c r="P81" s="176">
        <v>1136</v>
      </c>
      <c r="Q81" s="176">
        <v>1364</v>
      </c>
      <c r="R81" s="145">
        <v>1385.29</v>
      </c>
      <c r="S81" s="178">
        <f t="shared" si="31"/>
        <v>1.21944542253521</v>
      </c>
      <c r="T81" s="145">
        <v>249.5</v>
      </c>
    </row>
    <row r="82" customFormat="1" spans="1:20">
      <c r="A82" s="44">
        <v>716</v>
      </c>
      <c r="B82" s="29" t="s">
        <v>365</v>
      </c>
      <c r="C82" s="29" t="s">
        <v>356</v>
      </c>
      <c r="D82" s="43">
        <v>5</v>
      </c>
      <c r="E82" s="43">
        <v>8</v>
      </c>
      <c r="F82" s="170">
        <v>1</v>
      </c>
      <c r="G82" s="171">
        <f t="shared" si="27"/>
        <v>0.2</v>
      </c>
      <c r="H82" s="172">
        <f t="shared" si="29"/>
        <v>60</v>
      </c>
      <c r="I82" s="172">
        <f t="shared" si="32"/>
        <v>40</v>
      </c>
      <c r="J82" s="43">
        <v>14</v>
      </c>
      <c r="K82" s="43">
        <v>18</v>
      </c>
      <c r="L82" s="110">
        <v>50</v>
      </c>
      <c r="M82" s="171">
        <f t="shared" si="30"/>
        <v>3.57142857142857</v>
      </c>
      <c r="N82" s="175">
        <v>350</v>
      </c>
      <c r="O82" s="175"/>
      <c r="P82" s="176">
        <v>667</v>
      </c>
      <c r="Q82" s="176">
        <v>800</v>
      </c>
      <c r="R82" s="145">
        <v>985.36</v>
      </c>
      <c r="S82" s="178">
        <f t="shared" si="31"/>
        <v>1.47730134932534</v>
      </c>
      <c r="T82" s="145">
        <v>173.5</v>
      </c>
    </row>
    <row r="83" customFormat="1" spans="1:20">
      <c r="A83" s="44">
        <v>717</v>
      </c>
      <c r="B83" s="29" t="s">
        <v>366</v>
      </c>
      <c r="C83" s="29" t="s">
        <v>356</v>
      </c>
      <c r="D83" s="43">
        <v>8</v>
      </c>
      <c r="E83" s="43">
        <v>13</v>
      </c>
      <c r="F83" s="170"/>
      <c r="G83" s="171">
        <f t="shared" si="27"/>
        <v>0</v>
      </c>
      <c r="H83" s="172">
        <f t="shared" si="29"/>
        <v>0</v>
      </c>
      <c r="I83" s="172">
        <f t="shared" si="32"/>
        <v>80</v>
      </c>
      <c r="J83" s="43">
        <v>22</v>
      </c>
      <c r="K83" s="43">
        <v>29</v>
      </c>
      <c r="L83" s="110">
        <v>22</v>
      </c>
      <c r="M83" s="171">
        <f t="shared" si="30"/>
        <v>1</v>
      </c>
      <c r="N83" s="175">
        <v>110</v>
      </c>
      <c r="O83" s="175"/>
      <c r="P83" s="176">
        <v>1224</v>
      </c>
      <c r="Q83" s="176">
        <v>1469</v>
      </c>
      <c r="R83" s="145">
        <v>826.12</v>
      </c>
      <c r="S83" s="178">
        <f t="shared" si="31"/>
        <v>0.674934640522876</v>
      </c>
      <c r="T83" s="145">
        <v>116.5</v>
      </c>
    </row>
    <row r="84" customFormat="1" spans="1:20">
      <c r="A84" s="44">
        <v>719</v>
      </c>
      <c r="B84" s="29" t="s">
        <v>367</v>
      </c>
      <c r="C84" s="29" t="s">
        <v>356</v>
      </c>
      <c r="D84" s="43">
        <v>12</v>
      </c>
      <c r="E84" s="43">
        <v>18</v>
      </c>
      <c r="F84" s="170">
        <v>4.18</v>
      </c>
      <c r="G84" s="171">
        <f t="shared" si="27"/>
        <v>0.348333333333333</v>
      </c>
      <c r="H84" s="172">
        <f t="shared" si="29"/>
        <v>250.8</v>
      </c>
      <c r="I84" s="172">
        <f t="shared" si="32"/>
        <v>78.2</v>
      </c>
      <c r="J84" s="43">
        <v>31</v>
      </c>
      <c r="K84" s="43">
        <v>41</v>
      </c>
      <c r="L84" s="110">
        <v>18</v>
      </c>
      <c r="M84" s="171">
        <f t="shared" si="30"/>
        <v>0.580645161290323</v>
      </c>
      <c r="N84" s="175">
        <v>90</v>
      </c>
      <c r="O84" s="175">
        <v>39</v>
      </c>
      <c r="P84" s="176">
        <v>1437</v>
      </c>
      <c r="Q84" s="176">
        <v>1725</v>
      </c>
      <c r="R84" s="145">
        <v>1537.18</v>
      </c>
      <c r="S84" s="178">
        <f t="shared" si="31"/>
        <v>1.06971468336813</v>
      </c>
      <c r="T84" s="145">
        <v>209</v>
      </c>
    </row>
    <row r="85" customFormat="1" spans="1:20">
      <c r="A85" s="44">
        <v>720</v>
      </c>
      <c r="B85" s="29" t="s">
        <v>368</v>
      </c>
      <c r="C85" s="29" t="s">
        <v>356</v>
      </c>
      <c r="D85" s="43">
        <v>6</v>
      </c>
      <c r="E85" s="43">
        <v>8</v>
      </c>
      <c r="F85" s="170">
        <v>4</v>
      </c>
      <c r="G85" s="171">
        <f t="shared" si="27"/>
        <v>0.666666666666667</v>
      </c>
      <c r="H85" s="172">
        <f t="shared" si="29"/>
        <v>240</v>
      </c>
      <c r="I85" s="172"/>
      <c r="J85" s="43">
        <v>15</v>
      </c>
      <c r="K85" s="43">
        <v>19</v>
      </c>
      <c r="L85" s="110">
        <v>10</v>
      </c>
      <c r="M85" s="171">
        <f t="shared" si="30"/>
        <v>0.666666666666667</v>
      </c>
      <c r="N85" s="175">
        <v>50</v>
      </c>
      <c r="O85" s="175"/>
      <c r="P85" s="176">
        <v>727</v>
      </c>
      <c r="Q85" s="176">
        <v>872</v>
      </c>
      <c r="R85" s="145">
        <v>381.76</v>
      </c>
      <c r="S85" s="178">
        <f t="shared" si="31"/>
        <v>0.525116918844567</v>
      </c>
      <c r="T85" s="145">
        <v>56.5</v>
      </c>
    </row>
    <row r="86" customFormat="1" spans="1:20">
      <c r="A86" s="44">
        <v>721</v>
      </c>
      <c r="B86" s="29" t="s">
        <v>369</v>
      </c>
      <c r="C86" s="29" t="s">
        <v>356</v>
      </c>
      <c r="D86" s="43">
        <v>6</v>
      </c>
      <c r="E86" s="43">
        <v>9</v>
      </c>
      <c r="F86" s="170">
        <v>2</v>
      </c>
      <c r="G86" s="171">
        <f t="shared" si="27"/>
        <v>0.333333333333333</v>
      </c>
      <c r="H86" s="172">
        <f t="shared" si="29"/>
        <v>120</v>
      </c>
      <c r="I86" s="172">
        <f t="shared" ref="I86:I89" si="33">(D86-F86)*10</f>
        <v>40</v>
      </c>
      <c r="J86" s="43">
        <v>15</v>
      </c>
      <c r="K86" s="43">
        <v>20</v>
      </c>
      <c r="L86" s="110">
        <v>11</v>
      </c>
      <c r="M86" s="171">
        <f t="shared" si="30"/>
        <v>0.733333333333333</v>
      </c>
      <c r="N86" s="175">
        <v>55</v>
      </c>
      <c r="O86" s="175"/>
      <c r="P86" s="176">
        <v>693</v>
      </c>
      <c r="Q86" s="176">
        <v>832</v>
      </c>
      <c r="R86" s="145">
        <v>717.07</v>
      </c>
      <c r="S86" s="178">
        <f t="shared" si="31"/>
        <v>1.03473304473304</v>
      </c>
      <c r="T86" s="145">
        <v>100.5</v>
      </c>
    </row>
    <row r="87" customFormat="1" spans="1:20">
      <c r="A87" s="44">
        <v>732</v>
      </c>
      <c r="B87" s="29" t="s">
        <v>370</v>
      </c>
      <c r="C87" s="29" t="s">
        <v>356</v>
      </c>
      <c r="D87" s="43">
        <v>4</v>
      </c>
      <c r="E87" s="43">
        <v>6</v>
      </c>
      <c r="F87" s="170"/>
      <c r="G87" s="171">
        <f t="shared" si="27"/>
        <v>0</v>
      </c>
      <c r="H87" s="172">
        <f t="shared" si="29"/>
        <v>0</v>
      </c>
      <c r="I87" s="172">
        <f t="shared" si="33"/>
        <v>40</v>
      </c>
      <c r="J87" s="43">
        <v>11</v>
      </c>
      <c r="K87" s="43">
        <v>14</v>
      </c>
      <c r="L87" s="110">
        <v>9</v>
      </c>
      <c r="M87" s="171">
        <f t="shared" si="30"/>
        <v>0.818181818181818</v>
      </c>
      <c r="N87" s="175">
        <v>45</v>
      </c>
      <c r="O87" s="175"/>
      <c r="P87" s="176">
        <v>454</v>
      </c>
      <c r="Q87" s="176">
        <v>545</v>
      </c>
      <c r="R87" s="145">
        <v>609.17</v>
      </c>
      <c r="S87" s="178">
        <f t="shared" si="31"/>
        <v>1.34178414096916</v>
      </c>
      <c r="T87" s="145">
        <v>113</v>
      </c>
    </row>
    <row r="88" s="3" customFormat="1" spans="1:20">
      <c r="A88" s="48" t="s">
        <v>303</v>
      </c>
      <c r="B88" s="38"/>
      <c r="C88" s="38" t="s">
        <v>356</v>
      </c>
      <c r="D88" s="48">
        <f t="shared" ref="D88:F88" si="34">SUM(D73:D87)</f>
        <v>116</v>
      </c>
      <c r="E88" s="48">
        <f t="shared" si="34"/>
        <v>174</v>
      </c>
      <c r="F88" s="48">
        <f t="shared" si="34"/>
        <v>54.691</v>
      </c>
      <c r="G88" s="174">
        <f t="shared" si="27"/>
        <v>0.471474137931034</v>
      </c>
      <c r="H88" s="48">
        <f t="shared" ref="H88:L88" si="35">SUM(H73:H87)</f>
        <v>3281.46</v>
      </c>
      <c r="I88" s="48">
        <f t="shared" si="35"/>
        <v>644.45</v>
      </c>
      <c r="J88" s="48">
        <f t="shared" si="35"/>
        <v>305</v>
      </c>
      <c r="K88" s="48">
        <f t="shared" si="35"/>
        <v>396</v>
      </c>
      <c r="L88" s="48">
        <f t="shared" si="35"/>
        <v>396</v>
      </c>
      <c r="M88" s="174">
        <f t="shared" si="30"/>
        <v>1.2983606557377</v>
      </c>
      <c r="N88" s="48">
        <f t="shared" ref="N88:R88" si="36">SUM(N73:N87)</f>
        <v>2562</v>
      </c>
      <c r="O88" s="48">
        <f t="shared" si="36"/>
        <v>147</v>
      </c>
      <c r="P88" s="48">
        <f t="shared" si="36"/>
        <v>15466</v>
      </c>
      <c r="Q88" s="48">
        <f t="shared" si="36"/>
        <v>18563</v>
      </c>
      <c r="R88" s="48">
        <f t="shared" si="36"/>
        <v>14378.76</v>
      </c>
      <c r="S88" s="180">
        <f t="shared" si="31"/>
        <v>0.929701280227596</v>
      </c>
      <c r="T88" s="48">
        <f>SUM(T73:T87)</f>
        <v>2176.5</v>
      </c>
    </row>
    <row r="89" customFormat="1" spans="1:20">
      <c r="A89" s="44">
        <v>52</v>
      </c>
      <c r="B89" s="29" t="s">
        <v>371</v>
      </c>
      <c r="C89" s="29" t="s">
        <v>372</v>
      </c>
      <c r="D89" s="43">
        <v>14</v>
      </c>
      <c r="E89" s="43">
        <v>21</v>
      </c>
      <c r="F89" s="170">
        <v>6</v>
      </c>
      <c r="G89" s="171">
        <f t="shared" si="27"/>
        <v>0.428571428571429</v>
      </c>
      <c r="H89" s="172">
        <f t="shared" ref="H89:H92" si="37">F89*60</f>
        <v>360</v>
      </c>
      <c r="I89" s="172">
        <f t="shared" si="33"/>
        <v>80</v>
      </c>
      <c r="J89" s="43">
        <v>33</v>
      </c>
      <c r="K89" s="43">
        <v>43</v>
      </c>
      <c r="L89" s="110">
        <v>62</v>
      </c>
      <c r="M89" s="171">
        <f t="shared" si="30"/>
        <v>1.87878787878788</v>
      </c>
      <c r="N89" s="175">
        <v>434</v>
      </c>
      <c r="O89" s="175"/>
      <c r="P89" s="176">
        <v>2314</v>
      </c>
      <c r="Q89" s="176">
        <v>2776</v>
      </c>
      <c r="R89" s="145">
        <v>2639.22</v>
      </c>
      <c r="S89" s="178">
        <f t="shared" si="31"/>
        <v>1.14054451166811</v>
      </c>
      <c r="T89" s="145">
        <v>363.5</v>
      </c>
    </row>
    <row r="90" customFormat="1" spans="1:20">
      <c r="A90" s="44">
        <v>54</v>
      </c>
      <c r="B90" s="29" t="s">
        <v>373</v>
      </c>
      <c r="C90" s="29" t="s">
        <v>372</v>
      </c>
      <c r="D90" s="43">
        <v>14</v>
      </c>
      <c r="E90" s="43">
        <v>20</v>
      </c>
      <c r="F90" s="170">
        <v>33</v>
      </c>
      <c r="G90" s="171">
        <f t="shared" si="27"/>
        <v>2.35714285714286</v>
      </c>
      <c r="H90" s="172">
        <f>F90*72</f>
        <v>2376</v>
      </c>
      <c r="I90" s="172"/>
      <c r="J90" s="43">
        <v>30</v>
      </c>
      <c r="K90" s="43">
        <v>40</v>
      </c>
      <c r="L90" s="110">
        <v>44</v>
      </c>
      <c r="M90" s="171">
        <f t="shared" si="30"/>
        <v>1.46666666666667</v>
      </c>
      <c r="N90" s="175">
        <v>308</v>
      </c>
      <c r="O90" s="175"/>
      <c r="P90" s="176">
        <v>2143</v>
      </c>
      <c r="Q90" s="176">
        <v>2572</v>
      </c>
      <c r="R90" s="145">
        <v>1078.05</v>
      </c>
      <c r="S90" s="178">
        <f t="shared" si="31"/>
        <v>0.503056462902473</v>
      </c>
      <c r="T90" s="145">
        <v>151</v>
      </c>
    </row>
    <row r="91" customFormat="1" spans="1:20">
      <c r="A91" s="44">
        <v>56</v>
      </c>
      <c r="B91" s="29" t="s">
        <v>374</v>
      </c>
      <c r="C91" s="29" t="s">
        <v>372</v>
      </c>
      <c r="D91" s="43">
        <v>6</v>
      </c>
      <c r="E91" s="43">
        <v>9</v>
      </c>
      <c r="F91" s="170">
        <v>2</v>
      </c>
      <c r="G91" s="171">
        <f t="shared" si="27"/>
        <v>0.333333333333333</v>
      </c>
      <c r="H91" s="172">
        <f t="shared" si="37"/>
        <v>120</v>
      </c>
      <c r="I91" s="172">
        <f t="shared" ref="I91:I94" si="38">(D91-F91)*10</f>
        <v>40</v>
      </c>
      <c r="J91" s="43">
        <v>14</v>
      </c>
      <c r="K91" s="43">
        <v>18</v>
      </c>
      <c r="L91" s="110">
        <v>42</v>
      </c>
      <c r="M91" s="171">
        <f t="shared" si="30"/>
        <v>3</v>
      </c>
      <c r="N91" s="175">
        <v>294</v>
      </c>
      <c r="O91" s="175"/>
      <c r="P91" s="176">
        <v>980</v>
      </c>
      <c r="Q91" s="176">
        <v>1176</v>
      </c>
      <c r="R91" s="145">
        <v>1835.51</v>
      </c>
      <c r="S91" s="178">
        <f t="shared" si="31"/>
        <v>1.8729693877551</v>
      </c>
      <c r="T91" s="145">
        <v>339</v>
      </c>
    </row>
    <row r="92" customFormat="1" spans="1:20">
      <c r="A92" s="44">
        <v>58</v>
      </c>
      <c r="B92" s="29" t="s">
        <v>375</v>
      </c>
      <c r="C92" s="29" t="s">
        <v>372</v>
      </c>
      <c r="D92" s="43">
        <v>4</v>
      </c>
      <c r="E92" s="43">
        <v>6</v>
      </c>
      <c r="F92" s="170"/>
      <c r="G92" s="171">
        <f t="shared" si="27"/>
        <v>0</v>
      </c>
      <c r="H92" s="172">
        <f t="shared" si="37"/>
        <v>0</v>
      </c>
      <c r="I92" s="172">
        <f t="shared" si="38"/>
        <v>40</v>
      </c>
      <c r="J92" s="43">
        <v>10</v>
      </c>
      <c r="K92" s="43">
        <v>13</v>
      </c>
      <c r="L92" s="110">
        <v>8</v>
      </c>
      <c r="M92" s="171">
        <f t="shared" si="30"/>
        <v>0.8</v>
      </c>
      <c r="N92" s="175">
        <v>40</v>
      </c>
      <c r="O92" s="175"/>
      <c r="P92" s="176">
        <v>604</v>
      </c>
      <c r="Q92" s="176">
        <v>725</v>
      </c>
      <c r="R92" s="145">
        <v>147.4</v>
      </c>
      <c r="S92" s="178">
        <f t="shared" si="31"/>
        <v>0.244039735099338</v>
      </c>
      <c r="T92" s="145">
        <v>0</v>
      </c>
    </row>
    <row r="93" customFormat="1" spans="1:20">
      <c r="A93" s="44">
        <v>351</v>
      </c>
      <c r="B93" s="29" t="s">
        <v>376</v>
      </c>
      <c r="C93" s="29" t="s">
        <v>372</v>
      </c>
      <c r="D93" s="43">
        <v>11</v>
      </c>
      <c r="E93" s="43">
        <v>17</v>
      </c>
      <c r="F93" s="170">
        <v>32</v>
      </c>
      <c r="G93" s="171">
        <f t="shared" si="27"/>
        <v>2.90909090909091</v>
      </c>
      <c r="H93" s="172">
        <f>F93*72</f>
        <v>2304</v>
      </c>
      <c r="I93" s="172"/>
      <c r="J93" s="43">
        <v>24</v>
      </c>
      <c r="K93" s="43">
        <v>31</v>
      </c>
      <c r="L93" s="110">
        <v>29</v>
      </c>
      <c r="M93" s="171">
        <f t="shared" si="30"/>
        <v>1.20833333333333</v>
      </c>
      <c r="N93" s="175">
        <v>145</v>
      </c>
      <c r="O93" s="175"/>
      <c r="P93" s="176">
        <v>1124</v>
      </c>
      <c r="Q93" s="176">
        <v>1349</v>
      </c>
      <c r="R93" s="145">
        <v>1597.4</v>
      </c>
      <c r="S93" s="178">
        <f t="shared" si="31"/>
        <v>1.4211743772242</v>
      </c>
      <c r="T93" s="145">
        <v>280</v>
      </c>
    </row>
    <row r="94" customFormat="1" spans="1:20">
      <c r="A94" s="44">
        <v>367</v>
      </c>
      <c r="B94" s="29" t="s">
        <v>377</v>
      </c>
      <c r="C94" s="29" t="s">
        <v>372</v>
      </c>
      <c r="D94" s="43">
        <v>10</v>
      </c>
      <c r="E94" s="43">
        <v>15</v>
      </c>
      <c r="F94" s="170"/>
      <c r="G94" s="171">
        <f t="shared" si="27"/>
        <v>0</v>
      </c>
      <c r="H94" s="172">
        <f t="shared" ref="H94:H102" si="39">F94*60</f>
        <v>0</v>
      </c>
      <c r="I94" s="172">
        <f t="shared" si="38"/>
        <v>100</v>
      </c>
      <c r="J94" s="43">
        <v>24</v>
      </c>
      <c r="K94" s="43">
        <v>31</v>
      </c>
      <c r="L94" s="110">
        <v>20</v>
      </c>
      <c r="M94" s="171">
        <f t="shared" si="30"/>
        <v>0.833333333333333</v>
      </c>
      <c r="N94" s="175">
        <v>100</v>
      </c>
      <c r="O94" s="175"/>
      <c r="P94" s="176">
        <v>1356</v>
      </c>
      <c r="Q94" s="176">
        <v>1627</v>
      </c>
      <c r="R94" s="145">
        <v>1718.14</v>
      </c>
      <c r="S94" s="178">
        <f t="shared" si="31"/>
        <v>1.26706489675516</v>
      </c>
      <c r="T94" s="145">
        <v>302.5</v>
      </c>
    </row>
    <row r="95" customFormat="1" spans="1:20">
      <c r="A95" s="44">
        <v>572</v>
      </c>
      <c r="B95" s="29" t="s">
        <v>378</v>
      </c>
      <c r="C95" s="29" t="s">
        <v>372</v>
      </c>
      <c r="D95" s="43">
        <v>4</v>
      </c>
      <c r="E95" s="43">
        <v>6</v>
      </c>
      <c r="F95" s="170">
        <v>4</v>
      </c>
      <c r="G95" s="171">
        <f t="shared" si="27"/>
        <v>1</v>
      </c>
      <c r="H95" s="172">
        <f t="shared" si="39"/>
        <v>240</v>
      </c>
      <c r="I95" s="172"/>
      <c r="J95" s="43">
        <v>10</v>
      </c>
      <c r="K95" s="43">
        <v>13</v>
      </c>
      <c r="L95" s="110">
        <v>6</v>
      </c>
      <c r="M95" s="171">
        <f t="shared" si="30"/>
        <v>0.6</v>
      </c>
      <c r="N95" s="175">
        <v>30</v>
      </c>
      <c r="O95" s="175">
        <v>12</v>
      </c>
      <c r="P95" s="176">
        <v>480</v>
      </c>
      <c r="Q95" s="176">
        <v>577</v>
      </c>
      <c r="R95" s="145">
        <v>513.1</v>
      </c>
      <c r="S95" s="178">
        <f t="shared" si="31"/>
        <v>1.06895833333333</v>
      </c>
      <c r="T95" s="145">
        <v>71</v>
      </c>
    </row>
    <row r="96" customFormat="1" spans="1:20">
      <c r="A96" s="44">
        <v>587</v>
      </c>
      <c r="B96" s="29" t="s">
        <v>379</v>
      </c>
      <c r="C96" s="29" t="s">
        <v>372</v>
      </c>
      <c r="D96" s="43">
        <v>6</v>
      </c>
      <c r="E96" s="43">
        <v>10</v>
      </c>
      <c r="F96" s="170">
        <v>1</v>
      </c>
      <c r="G96" s="171">
        <f t="shared" si="27"/>
        <v>0.166666666666667</v>
      </c>
      <c r="H96" s="172">
        <f t="shared" si="39"/>
        <v>60</v>
      </c>
      <c r="I96" s="172">
        <f t="shared" ref="I96:I102" si="40">(D96-F96)*10</f>
        <v>50</v>
      </c>
      <c r="J96" s="43">
        <v>14</v>
      </c>
      <c r="K96" s="43">
        <v>19</v>
      </c>
      <c r="L96" s="110">
        <v>17</v>
      </c>
      <c r="M96" s="171">
        <f t="shared" si="30"/>
        <v>1.21428571428571</v>
      </c>
      <c r="N96" s="175">
        <v>85</v>
      </c>
      <c r="O96" s="175"/>
      <c r="P96" s="176">
        <v>731</v>
      </c>
      <c r="Q96" s="176">
        <v>878</v>
      </c>
      <c r="R96" s="145">
        <v>285.43</v>
      </c>
      <c r="S96" s="178">
        <f t="shared" si="31"/>
        <v>0.39046511627907</v>
      </c>
      <c r="T96" s="145">
        <v>0</v>
      </c>
    </row>
    <row r="97" customFormat="1" spans="1:20">
      <c r="A97" s="44">
        <v>704</v>
      </c>
      <c r="B97" s="29" t="s">
        <v>380</v>
      </c>
      <c r="C97" s="29" t="s">
        <v>372</v>
      </c>
      <c r="D97" s="43">
        <v>6</v>
      </c>
      <c r="E97" s="43">
        <v>10</v>
      </c>
      <c r="F97" s="170">
        <v>2</v>
      </c>
      <c r="G97" s="171">
        <f t="shared" si="27"/>
        <v>0.333333333333333</v>
      </c>
      <c r="H97" s="172">
        <f t="shared" si="39"/>
        <v>120</v>
      </c>
      <c r="I97" s="172">
        <f t="shared" si="40"/>
        <v>40</v>
      </c>
      <c r="J97" s="43">
        <v>14</v>
      </c>
      <c r="K97" s="43">
        <v>18</v>
      </c>
      <c r="L97" s="110">
        <v>6</v>
      </c>
      <c r="M97" s="171">
        <f t="shared" si="30"/>
        <v>0.428571428571429</v>
      </c>
      <c r="N97" s="175">
        <v>30</v>
      </c>
      <c r="O97" s="175">
        <v>24</v>
      </c>
      <c r="P97" s="176">
        <v>650</v>
      </c>
      <c r="Q97" s="176">
        <v>781</v>
      </c>
      <c r="R97" s="145">
        <v>845.22</v>
      </c>
      <c r="S97" s="178">
        <f t="shared" si="31"/>
        <v>1.30033846153846</v>
      </c>
      <c r="T97" s="145">
        <v>146</v>
      </c>
    </row>
    <row r="98" customFormat="1" spans="1:20">
      <c r="A98" s="44">
        <v>706</v>
      </c>
      <c r="B98" s="29" t="s">
        <v>381</v>
      </c>
      <c r="C98" s="29" t="s">
        <v>372</v>
      </c>
      <c r="D98" s="43">
        <v>7</v>
      </c>
      <c r="E98" s="43">
        <v>11</v>
      </c>
      <c r="F98" s="170"/>
      <c r="G98" s="171">
        <f t="shared" si="27"/>
        <v>0</v>
      </c>
      <c r="H98" s="172">
        <f t="shared" si="39"/>
        <v>0</v>
      </c>
      <c r="I98" s="172">
        <f t="shared" si="40"/>
        <v>70</v>
      </c>
      <c r="J98" s="43">
        <v>15</v>
      </c>
      <c r="K98" s="43">
        <v>20</v>
      </c>
      <c r="L98" s="110">
        <v>20</v>
      </c>
      <c r="M98" s="171">
        <f t="shared" si="30"/>
        <v>1.33333333333333</v>
      </c>
      <c r="N98" s="175">
        <v>140</v>
      </c>
      <c r="O98" s="175"/>
      <c r="P98" s="176">
        <v>845</v>
      </c>
      <c r="Q98" s="176">
        <v>1014</v>
      </c>
      <c r="R98" s="145">
        <v>556.56</v>
      </c>
      <c r="S98" s="178">
        <f t="shared" si="31"/>
        <v>0.658650887573964</v>
      </c>
      <c r="T98" s="145">
        <v>73.5</v>
      </c>
    </row>
    <row r="99" customFormat="1" spans="1:20">
      <c r="A99" s="44">
        <v>710</v>
      </c>
      <c r="B99" s="29" t="s">
        <v>382</v>
      </c>
      <c r="C99" s="29" t="s">
        <v>372</v>
      </c>
      <c r="D99" s="43">
        <v>5</v>
      </c>
      <c r="E99" s="43">
        <v>7</v>
      </c>
      <c r="F99" s="170"/>
      <c r="G99" s="171">
        <f t="shared" si="27"/>
        <v>0</v>
      </c>
      <c r="H99" s="172">
        <f t="shared" si="39"/>
        <v>0</v>
      </c>
      <c r="I99" s="172">
        <f t="shared" si="40"/>
        <v>50</v>
      </c>
      <c r="J99" s="43">
        <v>12</v>
      </c>
      <c r="K99" s="43">
        <v>15</v>
      </c>
      <c r="L99" s="110">
        <v>3</v>
      </c>
      <c r="M99" s="171">
        <f t="shared" si="30"/>
        <v>0.25</v>
      </c>
      <c r="N99" s="175">
        <v>15</v>
      </c>
      <c r="O99" s="175">
        <v>27</v>
      </c>
      <c r="P99" s="176">
        <v>493</v>
      </c>
      <c r="Q99" s="176">
        <v>591</v>
      </c>
      <c r="R99" s="145">
        <v>325.49</v>
      </c>
      <c r="S99" s="178">
        <f t="shared" si="31"/>
        <v>0.660223123732252</v>
      </c>
      <c r="T99" s="145">
        <v>47.5</v>
      </c>
    </row>
    <row r="100" customFormat="1" spans="1:20">
      <c r="A100" s="44">
        <v>713</v>
      </c>
      <c r="B100" s="29" t="s">
        <v>383</v>
      </c>
      <c r="C100" s="29" t="s">
        <v>372</v>
      </c>
      <c r="D100" s="43">
        <v>4</v>
      </c>
      <c r="E100" s="43">
        <v>5</v>
      </c>
      <c r="F100" s="170"/>
      <c r="G100" s="171">
        <f t="shared" si="27"/>
        <v>0</v>
      </c>
      <c r="H100" s="172">
        <f t="shared" si="39"/>
        <v>0</v>
      </c>
      <c r="I100" s="172">
        <f t="shared" si="40"/>
        <v>40</v>
      </c>
      <c r="J100" s="43">
        <v>9</v>
      </c>
      <c r="K100" s="43">
        <v>12</v>
      </c>
      <c r="L100" s="110">
        <v>21</v>
      </c>
      <c r="M100" s="171">
        <f t="shared" si="30"/>
        <v>2.33333333333333</v>
      </c>
      <c r="N100" s="175">
        <v>147</v>
      </c>
      <c r="O100" s="175"/>
      <c r="P100" s="176">
        <v>483</v>
      </c>
      <c r="Q100" s="176">
        <v>580</v>
      </c>
      <c r="R100" s="145">
        <v>358.22</v>
      </c>
      <c r="S100" s="178">
        <f t="shared" si="31"/>
        <v>0.741656314699793</v>
      </c>
      <c r="T100" s="145">
        <v>54.5</v>
      </c>
    </row>
    <row r="101" customFormat="1" spans="1:20">
      <c r="A101" s="44">
        <v>715</v>
      </c>
      <c r="B101" s="29" t="s">
        <v>384</v>
      </c>
      <c r="C101" s="29" t="s">
        <v>372</v>
      </c>
      <c r="D101" s="43">
        <v>3</v>
      </c>
      <c r="E101" s="43">
        <v>4</v>
      </c>
      <c r="F101" s="170"/>
      <c r="G101" s="171">
        <f t="shared" si="27"/>
        <v>0</v>
      </c>
      <c r="H101" s="172">
        <f t="shared" si="39"/>
        <v>0</v>
      </c>
      <c r="I101" s="172">
        <f t="shared" si="40"/>
        <v>30</v>
      </c>
      <c r="J101" s="43">
        <v>7</v>
      </c>
      <c r="K101" s="43">
        <v>9</v>
      </c>
      <c r="L101" s="110">
        <v>0</v>
      </c>
      <c r="M101" s="171">
        <f t="shared" si="30"/>
        <v>0</v>
      </c>
      <c r="N101" s="175">
        <v>0</v>
      </c>
      <c r="O101" s="175">
        <v>21</v>
      </c>
      <c r="P101" s="176">
        <v>383</v>
      </c>
      <c r="Q101" s="176">
        <v>459</v>
      </c>
      <c r="R101" s="145">
        <v>122.67</v>
      </c>
      <c r="S101" s="178">
        <f t="shared" si="31"/>
        <v>0.320287206266319</v>
      </c>
      <c r="T101" s="145">
        <v>0</v>
      </c>
    </row>
    <row r="102" customFormat="1" spans="1:20">
      <c r="A102" s="44">
        <v>738</v>
      </c>
      <c r="B102" s="29" t="s">
        <v>385</v>
      </c>
      <c r="C102" s="29" t="s">
        <v>372</v>
      </c>
      <c r="D102" s="43">
        <v>6</v>
      </c>
      <c r="E102" s="43">
        <v>9</v>
      </c>
      <c r="F102" s="170"/>
      <c r="G102" s="171">
        <f t="shared" si="27"/>
        <v>0</v>
      </c>
      <c r="H102" s="172">
        <f t="shared" si="39"/>
        <v>0</v>
      </c>
      <c r="I102" s="172">
        <f t="shared" si="40"/>
        <v>60</v>
      </c>
      <c r="J102" s="43">
        <v>14</v>
      </c>
      <c r="K102" s="43">
        <v>18</v>
      </c>
      <c r="L102" s="110">
        <v>27</v>
      </c>
      <c r="M102" s="171">
        <f t="shared" si="30"/>
        <v>1.92857142857143</v>
      </c>
      <c r="N102" s="175">
        <v>189</v>
      </c>
      <c r="O102" s="175"/>
      <c r="P102" s="176">
        <v>575</v>
      </c>
      <c r="Q102" s="176">
        <v>689</v>
      </c>
      <c r="R102" s="145">
        <v>554.08</v>
      </c>
      <c r="S102" s="178">
        <f t="shared" si="31"/>
        <v>0.963617391304348</v>
      </c>
      <c r="T102" s="145">
        <v>73</v>
      </c>
    </row>
    <row r="103" s="3" customFormat="1" spans="1:20">
      <c r="A103" s="48" t="s">
        <v>303</v>
      </c>
      <c r="B103" s="38"/>
      <c r="C103" s="38" t="s">
        <v>372</v>
      </c>
      <c r="D103" s="48">
        <f t="shared" ref="D103:F103" si="41">SUM(D89:D102)</f>
        <v>100</v>
      </c>
      <c r="E103" s="48">
        <f t="shared" si="41"/>
        <v>150</v>
      </c>
      <c r="F103" s="48">
        <f t="shared" si="41"/>
        <v>80</v>
      </c>
      <c r="G103" s="174">
        <f t="shared" si="27"/>
        <v>0.8</v>
      </c>
      <c r="H103" s="48">
        <f t="shared" ref="H103:L103" si="42">SUM(H89:H102)</f>
        <v>5580</v>
      </c>
      <c r="I103" s="48">
        <f t="shared" si="42"/>
        <v>600</v>
      </c>
      <c r="J103" s="48">
        <f t="shared" si="42"/>
        <v>230</v>
      </c>
      <c r="K103" s="48">
        <f t="shared" si="42"/>
        <v>300</v>
      </c>
      <c r="L103" s="48">
        <f t="shared" si="42"/>
        <v>305</v>
      </c>
      <c r="M103" s="174">
        <f t="shared" si="30"/>
        <v>1.32608695652174</v>
      </c>
      <c r="N103" s="48">
        <f t="shared" ref="N103:R103" si="43">SUM(N89:N102)</f>
        <v>1957</v>
      </c>
      <c r="O103" s="48">
        <f t="shared" si="43"/>
        <v>84</v>
      </c>
      <c r="P103" s="48">
        <f t="shared" si="43"/>
        <v>13161</v>
      </c>
      <c r="Q103" s="48">
        <f t="shared" si="43"/>
        <v>15794</v>
      </c>
      <c r="R103" s="48">
        <f t="shared" si="43"/>
        <v>12576.49</v>
      </c>
      <c r="S103" s="180">
        <f t="shared" si="31"/>
        <v>0.955587721297774</v>
      </c>
      <c r="T103" s="48">
        <f>SUM(T89:T102)</f>
        <v>1901.5</v>
      </c>
    </row>
    <row r="104" customFormat="1" spans="1:20">
      <c r="A104" s="44">
        <v>307</v>
      </c>
      <c r="B104" s="30" t="s">
        <v>386</v>
      </c>
      <c r="C104" s="30" t="s">
        <v>387</v>
      </c>
      <c r="D104" s="44">
        <v>108</v>
      </c>
      <c r="E104" s="44">
        <v>162</v>
      </c>
      <c r="F104" s="170">
        <v>99.392</v>
      </c>
      <c r="G104" s="171">
        <f t="shared" si="27"/>
        <v>0.920296296296296</v>
      </c>
      <c r="H104" s="172">
        <f>F104*60</f>
        <v>5963.52</v>
      </c>
      <c r="I104" s="172">
        <v>0</v>
      </c>
      <c r="J104" s="44">
        <v>212</v>
      </c>
      <c r="K104" s="44">
        <v>281</v>
      </c>
      <c r="L104" s="110">
        <v>147</v>
      </c>
      <c r="M104" s="171">
        <f t="shared" si="30"/>
        <v>0.693396226415094</v>
      </c>
      <c r="N104" s="175">
        <v>735</v>
      </c>
      <c r="O104" s="175">
        <v>0</v>
      </c>
      <c r="P104" s="176">
        <v>14009</v>
      </c>
      <c r="Q104" s="176">
        <v>16811</v>
      </c>
      <c r="R104" s="145">
        <v>8763.35</v>
      </c>
      <c r="S104" s="178">
        <f t="shared" si="31"/>
        <v>0.625551431222785</v>
      </c>
      <c r="T104" s="145">
        <v>1244.5</v>
      </c>
    </row>
    <row r="105" s="3" customFormat="1" spans="1:20">
      <c r="A105" s="48" t="s">
        <v>303</v>
      </c>
      <c r="B105" s="39" t="s">
        <v>386</v>
      </c>
      <c r="C105" s="39" t="s">
        <v>387</v>
      </c>
      <c r="D105" s="48">
        <v>108</v>
      </c>
      <c r="E105" s="48">
        <v>162</v>
      </c>
      <c r="F105" s="181">
        <v>99.392</v>
      </c>
      <c r="G105" s="174">
        <f t="shared" si="27"/>
        <v>0.920296296296296</v>
      </c>
      <c r="H105" s="182">
        <f>F105*60</f>
        <v>5963.52</v>
      </c>
      <c r="I105" s="182">
        <v>0</v>
      </c>
      <c r="J105" s="48">
        <v>212</v>
      </c>
      <c r="K105" s="48">
        <v>281</v>
      </c>
      <c r="L105" s="114">
        <v>147</v>
      </c>
      <c r="M105" s="174">
        <f t="shared" si="30"/>
        <v>0.693396226415094</v>
      </c>
      <c r="N105" s="183">
        <v>735</v>
      </c>
      <c r="O105" s="183">
        <v>0</v>
      </c>
      <c r="P105" s="184">
        <v>14009</v>
      </c>
      <c r="Q105" s="184">
        <v>16811</v>
      </c>
      <c r="R105" s="179">
        <v>8763.35</v>
      </c>
      <c r="S105" s="180">
        <f t="shared" si="31"/>
        <v>0.625551431222785</v>
      </c>
      <c r="T105" s="179">
        <v>1244.5</v>
      </c>
    </row>
    <row r="106" customFormat="1" spans="1:20">
      <c r="A106" s="70"/>
      <c r="B106" s="70"/>
      <c r="C106" s="70"/>
      <c r="D106" s="70">
        <v>995</v>
      </c>
      <c r="E106" s="70">
        <v>1489</v>
      </c>
      <c r="F106" s="70">
        <v>545.795</v>
      </c>
      <c r="G106" s="174">
        <v>0.548537688442211</v>
      </c>
      <c r="H106" s="70">
        <v>33635.7</v>
      </c>
      <c r="I106" s="70">
        <v>4789.33</v>
      </c>
      <c r="J106" s="70">
        <v>1991</v>
      </c>
      <c r="K106" s="70">
        <v>2582</v>
      </c>
      <c r="L106" s="70">
        <v>2249</v>
      </c>
      <c r="M106" s="174">
        <v>1.12958312405826</v>
      </c>
      <c r="N106" s="70">
        <v>13939</v>
      </c>
      <c r="O106" s="70">
        <v>1047</v>
      </c>
      <c r="P106" s="70">
        <v>124529</v>
      </c>
      <c r="Q106" s="70">
        <v>149438</v>
      </c>
      <c r="R106" s="70">
        <v>140356.88</v>
      </c>
      <c r="S106" s="180">
        <v>1.12710196018598</v>
      </c>
      <c r="T106" s="70">
        <v>22712.5</v>
      </c>
    </row>
    <row r="107" s="4" customFormat="1" ht="12" spans="1:18">
      <c r="A107" s="4" t="s">
        <v>245</v>
      </c>
      <c r="F107" s="4" t="s">
        <v>246</v>
      </c>
      <c r="J107" s="10"/>
      <c r="K107" s="10"/>
      <c r="M107" s="4" t="s">
        <v>388</v>
      </c>
      <c r="N107" s="90"/>
      <c r="O107" s="90"/>
      <c r="R107" s="107" t="s">
        <v>248</v>
      </c>
    </row>
  </sheetData>
  <mergeCells count="6">
    <mergeCell ref="D1:I1"/>
    <mergeCell ref="J1:O1"/>
    <mergeCell ref="P1:T1"/>
    <mergeCell ref="A1:A2"/>
    <mergeCell ref="B1:B2"/>
    <mergeCell ref="C1:C2"/>
  </mergeCells>
  <pageMargins left="0.15625" right="0.629166666666667" top="0.471527777777778" bottom="0.393055555555556" header="0.235416666666667" footer="0.235416666666667"/>
  <pageSetup paperSize="9" orientation="landscape" horizontalDpi="600"/>
  <headerFooter>
    <oddHeader>&amp;C10月金牌品种考核明细表（一）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07"/>
  <sheetViews>
    <sheetView workbookViewId="0">
      <selection activeCell="G101" sqref="G101"/>
    </sheetView>
  </sheetViews>
  <sheetFormatPr defaultColWidth="9" defaultRowHeight="13.5"/>
  <cols>
    <col min="1" max="1" width="6" customWidth="1"/>
    <col min="2" max="2" width="13.5" customWidth="1"/>
    <col min="3" max="3" width="7.125" customWidth="1"/>
    <col min="4" max="4" width="4.375" customWidth="1"/>
    <col min="5" max="5" width="3.875" customWidth="1"/>
    <col min="6" max="6" width="5.375" customWidth="1"/>
    <col min="7" max="7" width="7.875" customWidth="1"/>
    <col min="8" max="9" width="5.625" customWidth="1"/>
    <col min="10" max="10" width="4.875" style="117" customWidth="1"/>
    <col min="11" max="11" width="5.625" style="118" customWidth="1"/>
    <col min="12" max="12" width="5.5" customWidth="1"/>
    <col min="13" max="13" width="6.75" customWidth="1"/>
    <col min="14" max="14" width="8.125" customWidth="1"/>
    <col min="15" max="15" width="7.025" customWidth="1"/>
    <col min="16" max="16" width="5.225" customWidth="1"/>
    <col min="17" max="17" width="5.375" style="119" customWidth="1"/>
    <col min="18" max="18" width="5.25" style="119" customWidth="1"/>
    <col min="19" max="19" width="5.875" style="119" customWidth="1"/>
    <col min="20" max="20" width="4.75" style="119" customWidth="1"/>
    <col min="21" max="21" width="5.775" style="119" customWidth="1"/>
    <col min="22" max="22" width="7.625" style="120" customWidth="1"/>
    <col min="23" max="23" width="6.5" style="10" customWidth="1"/>
    <col min="24" max="24" width="4.975" customWidth="1"/>
  </cols>
  <sheetData>
    <row r="1" s="1" customFormat="1" ht="16" customHeight="1" spans="1:24">
      <c r="A1" s="11" t="s">
        <v>249</v>
      </c>
      <c r="B1" s="12" t="s">
        <v>250</v>
      </c>
      <c r="C1" s="14" t="s">
        <v>251</v>
      </c>
      <c r="D1" s="59" t="s">
        <v>206</v>
      </c>
      <c r="E1" s="59"/>
      <c r="F1" s="59"/>
      <c r="G1" s="59"/>
      <c r="H1" s="59"/>
      <c r="I1" s="59"/>
      <c r="J1" s="135" t="s">
        <v>255</v>
      </c>
      <c r="K1" s="136"/>
      <c r="L1" s="136"/>
      <c r="M1" s="136"/>
      <c r="N1" s="136"/>
      <c r="O1" s="136"/>
      <c r="P1" s="136"/>
      <c r="Q1" s="102" t="s">
        <v>256</v>
      </c>
      <c r="R1" s="102"/>
      <c r="S1" s="102"/>
      <c r="T1" s="102"/>
      <c r="U1" s="102"/>
      <c r="V1" s="102"/>
      <c r="W1" s="102"/>
      <c r="X1" s="102"/>
    </row>
    <row r="2" s="2" customFormat="1" ht="28" customHeight="1" spans="1:24">
      <c r="A2" s="16"/>
      <c r="B2" s="17"/>
      <c r="C2" s="14"/>
      <c r="D2" s="121" t="s">
        <v>266</v>
      </c>
      <c r="E2" s="99" t="s">
        <v>267</v>
      </c>
      <c r="F2" s="100" t="s">
        <v>268</v>
      </c>
      <c r="G2" s="122" t="s">
        <v>269</v>
      </c>
      <c r="H2" s="123" t="s">
        <v>271</v>
      </c>
      <c r="I2" s="137" t="s">
        <v>272</v>
      </c>
      <c r="J2" s="95" t="s">
        <v>266</v>
      </c>
      <c r="K2" s="95" t="s">
        <v>267</v>
      </c>
      <c r="L2" s="100" t="s">
        <v>268</v>
      </c>
      <c r="M2" s="95" t="s">
        <v>273</v>
      </c>
      <c r="N2" s="122" t="s">
        <v>269</v>
      </c>
      <c r="O2" s="95" t="s">
        <v>271</v>
      </c>
      <c r="P2" s="101" t="s">
        <v>272</v>
      </c>
      <c r="Q2" s="99" t="s">
        <v>266</v>
      </c>
      <c r="R2" s="99" t="s">
        <v>267</v>
      </c>
      <c r="S2" s="99" t="s">
        <v>194</v>
      </c>
      <c r="T2" s="99" t="s">
        <v>24</v>
      </c>
      <c r="U2" s="99" t="s">
        <v>274</v>
      </c>
      <c r="V2" s="146" t="s">
        <v>275</v>
      </c>
      <c r="W2" s="95" t="s">
        <v>271</v>
      </c>
      <c r="X2" s="95" t="s">
        <v>272</v>
      </c>
    </row>
    <row r="3" customFormat="1" spans="1:24">
      <c r="A3" s="20">
        <v>308</v>
      </c>
      <c r="B3" s="21" t="s">
        <v>284</v>
      </c>
      <c r="C3" s="22" t="s">
        <v>285</v>
      </c>
      <c r="D3" s="124">
        <v>4</v>
      </c>
      <c r="E3" s="125">
        <v>7</v>
      </c>
      <c r="F3" s="126">
        <v>3</v>
      </c>
      <c r="G3" s="127">
        <f t="shared" ref="G3:G19" si="0">F3/D3</f>
        <v>0.75</v>
      </c>
      <c r="H3" s="128">
        <v>45</v>
      </c>
      <c r="I3" s="133"/>
      <c r="J3" s="110">
        <v>15</v>
      </c>
      <c r="K3" s="31">
        <v>22</v>
      </c>
      <c r="L3" s="67">
        <v>5</v>
      </c>
      <c r="M3" s="67">
        <v>445</v>
      </c>
      <c r="N3" s="96">
        <f t="shared" ref="N3:N19" si="1">L3/J3</f>
        <v>0.333333333333333</v>
      </c>
      <c r="O3" s="67">
        <f t="shared" ref="O3:O6" si="2">M3*0.1</f>
        <v>44.5</v>
      </c>
      <c r="P3" s="67">
        <v>60</v>
      </c>
      <c r="Q3" s="147">
        <v>79</v>
      </c>
      <c r="R3" s="147">
        <v>95</v>
      </c>
      <c r="S3" s="110">
        <v>9</v>
      </c>
      <c r="T3" s="110">
        <v>11</v>
      </c>
      <c r="U3" s="147">
        <v>20</v>
      </c>
      <c r="V3" s="148">
        <f t="shared" ref="V3:V66" si="3">U3/Q3</f>
        <v>0.253164556962025</v>
      </c>
      <c r="W3" s="67">
        <f t="shared" ref="W3:W8" si="4">S3*3+T3*6</f>
        <v>93</v>
      </c>
      <c r="X3" s="67">
        <f>(Q3-U3)*2.5</f>
        <v>147.5</v>
      </c>
    </row>
    <row r="4" customFormat="1" spans="1:24">
      <c r="A4" s="28">
        <v>311</v>
      </c>
      <c r="B4" s="29" t="s">
        <v>286</v>
      </c>
      <c r="C4" s="30" t="s">
        <v>285</v>
      </c>
      <c r="D4" s="124">
        <v>6</v>
      </c>
      <c r="E4" s="125">
        <v>10</v>
      </c>
      <c r="F4" s="126">
        <v>12</v>
      </c>
      <c r="G4" s="129">
        <f t="shared" si="0"/>
        <v>2</v>
      </c>
      <c r="H4" s="128">
        <v>300</v>
      </c>
      <c r="I4" s="133"/>
      <c r="J4" s="31">
        <v>21</v>
      </c>
      <c r="K4" s="31">
        <v>31</v>
      </c>
      <c r="L4" s="67">
        <v>19</v>
      </c>
      <c r="M4" s="67">
        <v>2358</v>
      </c>
      <c r="N4" s="96">
        <f t="shared" si="1"/>
        <v>0.904761904761905</v>
      </c>
      <c r="O4" s="67">
        <f t="shared" si="2"/>
        <v>235.8</v>
      </c>
      <c r="P4" s="67"/>
      <c r="Q4" s="110">
        <v>114</v>
      </c>
      <c r="R4" s="110">
        <v>136</v>
      </c>
      <c r="S4" s="110">
        <v>148</v>
      </c>
      <c r="T4" s="110">
        <v>16</v>
      </c>
      <c r="U4" s="110">
        <v>164</v>
      </c>
      <c r="V4" s="149">
        <f t="shared" si="3"/>
        <v>1.43859649122807</v>
      </c>
      <c r="W4" s="67">
        <f t="shared" ref="W4:W7" si="5">S4*4+T4*8</f>
        <v>720</v>
      </c>
      <c r="X4" s="67"/>
    </row>
    <row r="5" customFormat="1" spans="1:24">
      <c r="A5" s="28">
        <v>339</v>
      </c>
      <c r="B5" s="29" t="s">
        <v>287</v>
      </c>
      <c r="C5" s="30" t="s">
        <v>285</v>
      </c>
      <c r="D5" s="124">
        <v>4</v>
      </c>
      <c r="E5" s="125">
        <v>6</v>
      </c>
      <c r="F5" s="126">
        <v>4</v>
      </c>
      <c r="G5" s="129">
        <f t="shared" si="0"/>
        <v>1</v>
      </c>
      <c r="H5" s="128">
        <v>60</v>
      </c>
      <c r="I5" s="133"/>
      <c r="J5" s="110">
        <v>13</v>
      </c>
      <c r="K5" s="31">
        <v>19</v>
      </c>
      <c r="L5" s="67">
        <v>7</v>
      </c>
      <c r="M5" s="67">
        <v>905</v>
      </c>
      <c r="N5" s="96">
        <f t="shared" si="1"/>
        <v>0.538461538461538</v>
      </c>
      <c r="O5" s="67">
        <f t="shared" si="2"/>
        <v>90.5</v>
      </c>
      <c r="P5" s="67">
        <v>36</v>
      </c>
      <c r="Q5" s="110">
        <v>69</v>
      </c>
      <c r="R5" s="110">
        <v>83</v>
      </c>
      <c r="S5" s="110">
        <v>82</v>
      </c>
      <c r="T5" s="110">
        <v>6</v>
      </c>
      <c r="U5" s="110">
        <v>88</v>
      </c>
      <c r="V5" s="149">
        <f t="shared" si="3"/>
        <v>1.27536231884058</v>
      </c>
      <c r="W5" s="67">
        <f t="shared" si="5"/>
        <v>376</v>
      </c>
      <c r="X5" s="67"/>
    </row>
    <row r="6" customFormat="1" spans="1:24">
      <c r="A6" s="28">
        <v>349</v>
      </c>
      <c r="B6" s="29" t="s">
        <v>288</v>
      </c>
      <c r="C6" s="30" t="s">
        <v>285</v>
      </c>
      <c r="D6" s="124">
        <v>3</v>
      </c>
      <c r="E6" s="125">
        <v>5</v>
      </c>
      <c r="F6" s="126">
        <v>0</v>
      </c>
      <c r="G6" s="129">
        <f t="shared" si="0"/>
        <v>0</v>
      </c>
      <c r="H6" s="128">
        <v>0</v>
      </c>
      <c r="I6" s="133">
        <v>15</v>
      </c>
      <c r="J6" s="31">
        <v>10</v>
      </c>
      <c r="K6" s="31">
        <v>15</v>
      </c>
      <c r="L6" s="67">
        <v>6</v>
      </c>
      <c r="M6" s="67">
        <v>720</v>
      </c>
      <c r="N6" s="96">
        <f t="shared" si="1"/>
        <v>0.6</v>
      </c>
      <c r="O6" s="67">
        <f t="shared" si="2"/>
        <v>72</v>
      </c>
      <c r="P6" s="67">
        <v>24</v>
      </c>
      <c r="Q6" s="110">
        <v>53</v>
      </c>
      <c r="R6" s="110">
        <v>64</v>
      </c>
      <c r="S6" s="110">
        <v>21</v>
      </c>
      <c r="T6" s="110">
        <v>0</v>
      </c>
      <c r="U6" s="110">
        <v>21</v>
      </c>
      <c r="V6" s="149">
        <f t="shared" si="3"/>
        <v>0.39622641509434</v>
      </c>
      <c r="W6" s="67">
        <f t="shared" si="4"/>
        <v>63</v>
      </c>
      <c r="X6" s="67">
        <f>(Q6-U6)*2.5</f>
        <v>80</v>
      </c>
    </row>
    <row r="7" customFormat="1" spans="1:24">
      <c r="A7" s="28">
        <v>391</v>
      </c>
      <c r="B7" s="29" t="s">
        <v>289</v>
      </c>
      <c r="C7" s="30" t="s">
        <v>285</v>
      </c>
      <c r="D7" s="124">
        <v>3</v>
      </c>
      <c r="E7" s="125">
        <v>5</v>
      </c>
      <c r="F7" s="126">
        <v>1</v>
      </c>
      <c r="G7" s="129">
        <f t="shared" si="0"/>
        <v>0.333333333333333</v>
      </c>
      <c r="H7" s="128">
        <v>15</v>
      </c>
      <c r="I7" s="133">
        <v>10</v>
      </c>
      <c r="J7" s="31">
        <v>11</v>
      </c>
      <c r="K7" s="31">
        <v>16</v>
      </c>
      <c r="L7" s="67">
        <v>16</v>
      </c>
      <c r="M7" s="67">
        <v>2056.44</v>
      </c>
      <c r="N7" s="96">
        <f t="shared" si="1"/>
        <v>1.45454545454545</v>
      </c>
      <c r="O7" s="138">
        <f>M7*0.13</f>
        <v>267.3372</v>
      </c>
      <c r="P7" s="67"/>
      <c r="Q7" s="110">
        <v>57</v>
      </c>
      <c r="R7" s="110">
        <v>69</v>
      </c>
      <c r="S7" s="110">
        <v>47</v>
      </c>
      <c r="T7" s="110">
        <v>14</v>
      </c>
      <c r="U7" s="110">
        <v>61</v>
      </c>
      <c r="V7" s="149">
        <f t="shared" si="3"/>
        <v>1.07017543859649</v>
      </c>
      <c r="W7" s="67">
        <f t="shared" si="5"/>
        <v>300</v>
      </c>
      <c r="X7" s="67"/>
    </row>
    <row r="8" customFormat="1" spans="1:24">
      <c r="A8" s="28">
        <v>395</v>
      </c>
      <c r="B8" s="29" t="s">
        <v>290</v>
      </c>
      <c r="C8" s="30" t="s">
        <v>285</v>
      </c>
      <c r="D8" s="124">
        <v>2</v>
      </c>
      <c r="E8" s="125">
        <v>3</v>
      </c>
      <c r="F8" s="126">
        <v>0</v>
      </c>
      <c r="G8" s="129">
        <f t="shared" si="0"/>
        <v>0</v>
      </c>
      <c r="H8" s="128">
        <v>0</v>
      </c>
      <c r="I8" s="133">
        <v>10</v>
      </c>
      <c r="J8" s="31">
        <v>5</v>
      </c>
      <c r="K8" s="31">
        <v>8</v>
      </c>
      <c r="L8" s="67">
        <v>6</v>
      </c>
      <c r="M8" s="67">
        <v>720</v>
      </c>
      <c r="N8" s="96">
        <f t="shared" si="1"/>
        <v>1.2</v>
      </c>
      <c r="O8" s="67">
        <f t="shared" ref="O8:O19" si="6">M8*0.1</f>
        <v>72</v>
      </c>
      <c r="P8" s="67"/>
      <c r="Q8" s="110">
        <v>29</v>
      </c>
      <c r="R8" s="110">
        <v>35</v>
      </c>
      <c r="S8" s="110">
        <v>17</v>
      </c>
      <c r="T8" s="110">
        <v>4</v>
      </c>
      <c r="U8" s="110">
        <v>21</v>
      </c>
      <c r="V8" s="149">
        <f t="shared" si="3"/>
        <v>0.724137931034483</v>
      </c>
      <c r="W8" s="67">
        <f t="shared" si="4"/>
        <v>75</v>
      </c>
      <c r="X8" s="67"/>
    </row>
    <row r="9" customFormat="1" spans="1:24">
      <c r="A9" s="28">
        <v>517</v>
      </c>
      <c r="B9" s="29" t="s">
        <v>291</v>
      </c>
      <c r="C9" s="30" t="s">
        <v>285</v>
      </c>
      <c r="D9" s="124">
        <v>3</v>
      </c>
      <c r="E9" s="125">
        <v>5</v>
      </c>
      <c r="F9" s="126">
        <v>2</v>
      </c>
      <c r="G9" s="129">
        <f t="shared" si="0"/>
        <v>0.666666666666667</v>
      </c>
      <c r="H9" s="128">
        <v>30</v>
      </c>
      <c r="I9" s="133"/>
      <c r="J9" s="31">
        <v>11</v>
      </c>
      <c r="K9" s="31">
        <v>17</v>
      </c>
      <c r="L9" s="67">
        <v>8</v>
      </c>
      <c r="M9" s="67">
        <v>970</v>
      </c>
      <c r="N9" s="96">
        <f t="shared" si="1"/>
        <v>0.727272727272727</v>
      </c>
      <c r="O9" s="67">
        <f t="shared" si="6"/>
        <v>97</v>
      </c>
      <c r="P9" s="67"/>
      <c r="Q9" s="110">
        <v>60</v>
      </c>
      <c r="R9" s="110">
        <v>72</v>
      </c>
      <c r="S9" s="110">
        <v>56</v>
      </c>
      <c r="T9" s="110">
        <v>5</v>
      </c>
      <c r="U9" s="110">
        <v>61</v>
      </c>
      <c r="V9" s="149">
        <f t="shared" si="3"/>
        <v>1.01666666666667</v>
      </c>
      <c r="W9" s="67">
        <f t="shared" ref="W9:W15" si="7">S9*4+T9*8</f>
        <v>264</v>
      </c>
      <c r="X9" s="67"/>
    </row>
    <row r="10" customFormat="1" spans="1:24">
      <c r="A10" s="28">
        <v>518</v>
      </c>
      <c r="B10" s="29" t="s">
        <v>292</v>
      </c>
      <c r="C10" s="30" t="s">
        <v>285</v>
      </c>
      <c r="D10" s="124">
        <v>2</v>
      </c>
      <c r="E10" s="125">
        <v>3</v>
      </c>
      <c r="F10" s="126">
        <v>0</v>
      </c>
      <c r="G10" s="129">
        <f t="shared" si="0"/>
        <v>0</v>
      </c>
      <c r="H10" s="128">
        <v>0</v>
      </c>
      <c r="I10" s="133">
        <v>10</v>
      </c>
      <c r="J10" s="110">
        <v>6</v>
      </c>
      <c r="K10" s="31">
        <v>8</v>
      </c>
      <c r="L10" s="67">
        <v>0</v>
      </c>
      <c r="M10" s="67">
        <v>0</v>
      </c>
      <c r="N10" s="96">
        <f t="shared" si="1"/>
        <v>0</v>
      </c>
      <c r="O10" s="67">
        <f t="shared" si="6"/>
        <v>0</v>
      </c>
      <c r="P10" s="67">
        <v>36</v>
      </c>
      <c r="Q10" s="110">
        <v>30</v>
      </c>
      <c r="R10" s="110">
        <v>36</v>
      </c>
      <c r="S10" s="110">
        <v>12</v>
      </c>
      <c r="T10" s="110">
        <v>3</v>
      </c>
      <c r="U10" s="110">
        <v>15</v>
      </c>
      <c r="V10" s="149">
        <f t="shared" si="3"/>
        <v>0.5</v>
      </c>
      <c r="W10" s="67">
        <f>S10*3+T10*6</f>
        <v>54</v>
      </c>
      <c r="X10" s="67">
        <f>(Q10-U10)*2.5</f>
        <v>37.5</v>
      </c>
    </row>
    <row r="11" customFormat="1" spans="1:24">
      <c r="A11" s="28">
        <v>581</v>
      </c>
      <c r="B11" s="29" t="s">
        <v>293</v>
      </c>
      <c r="C11" s="30" t="s">
        <v>285</v>
      </c>
      <c r="D11" s="124">
        <v>3</v>
      </c>
      <c r="E11" s="125">
        <v>5</v>
      </c>
      <c r="F11" s="126">
        <v>9</v>
      </c>
      <c r="G11" s="129">
        <f t="shared" si="0"/>
        <v>3</v>
      </c>
      <c r="H11" s="128">
        <v>225</v>
      </c>
      <c r="I11" s="133"/>
      <c r="J11" s="31">
        <v>9</v>
      </c>
      <c r="K11" s="31">
        <v>14</v>
      </c>
      <c r="L11" s="67">
        <v>6</v>
      </c>
      <c r="M11" s="67">
        <v>840</v>
      </c>
      <c r="N11" s="96">
        <f t="shared" si="1"/>
        <v>0.666666666666667</v>
      </c>
      <c r="O11" s="67">
        <f t="shared" si="6"/>
        <v>84</v>
      </c>
      <c r="P11" s="67"/>
      <c r="Q11" s="110">
        <v>50</v>
      </c>
      <c r="R11" s="110">
        <v>60</v>
      </c>
      <c r="S11" s="110">
        <v>68</v>
      </c>
      <c r="T11" s="110">
        <v>7</v>
      </c>
      <c r="U11" s="110">
        <v>75</v>
      </c>
      <c r="V11" s="149">
        <f t="shared" si="3"/>
        <v>1.5</v>
      </c>
      <c r="W11" s="67">
        <f t="shared" si="7"/>
        <v>328</v>
      </c>
      <c r="X11" s="67"/>
    </row>
    <row r="12" customFormat="1" spans="1:24">
      <c r="A12" s="28">
        <v>585</v>
      </c>
      <c r="B12" s="29" t="s">
        <v>294</v>
      </c>
      <c r="C12" s="30" t="s">
        <v>285</v>
      </c>
      <c r="D12" s="124">
        <v>5</v>
      </c>
      <c r="E12" s="125">
        <v>8</v>
      </c>
      <c r="F12" s="126">
        <v>8</v>
      </c>
      <c r="G12" s="129">
        <f t="shared" si="0"/>
        <v>1.6</v>
      </c>
      <c r="H12" s="128">
        <v>200</v>
      </c>
      <c r="I12" s="133"/>
      <c r="J12" s="31">
        <v>15</v>
      </c>
      <c r="K12" s="31">
        <v>23</v>
      </c>
      <c r="L12" s="67">
        <v>20</v>
      </c>
      <c r="M12" s="67">
        <v>2521.04</v>
      </c>
      <c r="N12" s="96">
        <f t="shared" si="1"/>
        <v>1.33333333333333</v>
      </c>
      <c r="O12" s="67">
        <f t="shared" si="6"/>
        <v>252.104</v>
      </c>
      <c r="P12" s="67"/>
      <c r="Q12" s="110">
        <v>86</v>
      </c>
      <c r="R12" s="110">
        <v>103</v>
      </c>
      <c r="S12" s="110">
        <v>78</v>
      </c>
      <c r="T12" s="110">
        <v>13</v>
      </c>
      <c r="U12" s="110">
        <v>91</v>
      </c>
      <c r="V12" s="149">
        <f t="shared" si="3"/>
        <v>1.05813953488372</v>
      </c>
      <c r="W12" s="67">
        <f t="shared" si="7"/>
        <v>416</v>
      </c>
      <c r="X12" s="67"/>
    </row>
    <row r="13" customFormat="1" spans="1:24">
      <c r="A13" s="28">
        <v>597</v>
      </c>
      <c r="B13" s="29" t="s">
        <v>295</v>
      </c>
      <c r="C13" s="30" t="s">
        <v>285</v>
      </c>
      <c r="D13" s="124">
        <v>1</v>
      </c>
      <c r="E13" s="125">
        <v>2</v>
      </c>
      <c r="F13" s="126">
        <v>1</v>
      </c>
      <c r="G13" s="129">
        <f t="shared" si="0"/>
        <v>1</v>
      </c>
      <c r="H13" s="128">
        <v>15</v>
      </c>
      <c r="I13" s="133"/>
      <c r="J13" s="110">
        <v>4</v>
      </c>
      <c r="K13" s="31">
        <v>5</v>
      </c>
      <c r="L13" s="67">
        <v>0</v>
      </c>
      <c r="M13" s="67">
        <v>0</v>
      </c>
      <c r="N13" s="96">
        <f t="shared" si="1"/>
        <v>0</v>
      </c>
      <c r="O13" s="67">
        <f t="shared" si="6"/>
        <v>0</v>
      </c>
      <c r="P13" s="67">
        <v>24</v>
      </c>
      <c r="Q13" s="110">
        <v>19</v>
      </c>
      <c r="R13" s="110">
        <v>23</v>
      </c>
      <c r="S13" s="110">
        <v>21</v>
      </c>
      <c r="T13" s="110">
        <v>0</v>
      </c>
      <c r="U13" s="110">
        <v>21</v>
      </c>
      <c r="V13" s="149">
        <f t="shared" si="3"/>
        <v>1.10526315789474</v>
      </c>
      <c r="W13" s="67">
        <f t="shared" si="7"/>
        <v>84</v>
      </c>
      <c r="X13" s="67"/>
    </row>
    <row r="14" customFormat="1" spans="1:24">
      <c r="A14" s="28">
        <v>709</v>
      </c>
      <c r="B14" s="29" t="s">
        <v>296</v>
      </c>
      <c r="C14" s="30" t="s">
        <v>285</v>
      </c>
      <c r="D14" s="124">
        <v>2</v>
      </c>
      <c r="E14" s="125">
        <v>4</v>
      </c>
      <c r="F14" s="126">
        <v>1</v>
      </c>
      <c r="G14" s="129">
        <f t="shared" si="0"/>
        <v>0.5</v>
      </c>
      <c r="H14" s="128">
        <v>15</v>
      </c>
      <c r="I14" s="133">
        <v>5</v>
      </c>
      <c r="J14" s="110">
        <v>7</v>
      </c>
      <c r="K14" s="31">
        <v>11</v>
      </c>
      <c r="L14" s="67">
        <v>1</v>
      </c>
      <c r="M14" s="67">
        <v>125</v>
      </c>
      <c r="N14" s="96">
        <f t="shared" si="1"/>
        <v>0.142857142857143</v>
      </c>
      <c r="O14" s="67">
        <f t="shared" si="6"/>
        <v>12.5</v>
      </c>
      <c r="P14" s="67">
        <v>36</v>
      </c>
      <c r="Q14" s="110">
        <v>39</v>
      </c>
      <c r="R14" s="110">
        <v>47</v>
      </c>
      <c r="S14" s="110">
        <v>36</v>
      </c>
      <c r="T14" s="110">
        <v>5</v>
      </c>
      <c r="U14" s="110">
        <v>41</v>
      </c>
      <c r="V14" s="149">
        <f t="shared" si="3"/>
        <v>1.05128205128205</v>
      </c>
      <c r="W14" s="67">
        <f t="shared" si="7"/>
        <v>184</v>
      </c>
      <c r="X14" s="67"/>
    </row>
    <row r="15" customFormat="1" spans="1:24">
      <c r="A15" s="28">
        <v>726</v>
      </c>
      <c r="B15" s="29" t="s">
        <v>297</v>
      </c>
      <c r="C15" s="30" t="s">
        <v>285</v>
      </c>
      <c r="D15" s="124">
        <v>4</v>
      </c>
      <c r="E15" s="125">
        <v>6</v>
      </c>
      <c r="F15" s="126">
        <v>5</v>
      </c>
      <c r="G15" s="129">
        <f t="shared" si="0"/>
        <v>1.25</v>
      </c>
      <c r="H15" s="128">
        <v>75</v>
      </c>
      <c r="I15" s="133"/>
      <c r="J15" s="31">
        <v>13</v>
      </c>
      <c r="K15" s="31">
        <v>19</v>
      </c>
      <c r="L15" s="67">
        <v>13</v>
      </c>
      <c r="M15" s="67">
        <v>1775</v>
      </c>
      <c r="N15" s="96">
        <f t="shared" si="1"/>
        <v>1</v>
      </c>
      <c r="O15" s="67">
        <f t="shared" si="6"/>
        <v>177.5</v>
      </c>
      <c r="P15" s="67"/>
      <c r="Q15" s="110">
        <v>68</v>
      </c>
      <c r="R15" s="110">
        <v>82</v>
      </c>
      <c r="S15" s="110">
        <v>51.5</v>
      </c>
      <c r="T15" s="110">
        <v>18</v>
      </c>
      <c r="U15" s="110">
        <v>69.5</v>
      </c>
      <c r="V15" s="149">
        <f t="shared" si="3"/>
        <v>1.02205882352941</v>
      </c>
      <c r="W15" s="67">
        <f t="shared" si="7"/>
        <v>350</v>
      </c>
      <c r="X15" s="67"/>
    </row>
    <row r="16" customFormat="1" spans="1:24">
      <c r="A16" s="28">
        <v>727</v>
      </c>
      <c r="B16" s="29" t="s">
        <v>298</v>
      </c>
      <c r="C16" s="30" t="s">
        <v>285</v>
      </c>
      <c r="D16" s="124">
        <v>2</v>
      </c>
      <c r="E16" s="125">
        <v>3</v>
      </c>
      <c r="F16" s="126">
        <v>2</v>
      </c>
      <c r="G16" s="129">
        <f t="shared" si="0"/>
        <v>1</v>
      </c>
      <c r="H16" s="128">
        <v>30</v>
      </c>
      <c r="I16" s="133"/>
      <c r="J16" s="31">
        <v>5</v>
      </c>
      <c r="K16" s="31">
        <v>8</v>
      </c>
      <c r="L16" s="67">
        <v>5</v>
      </c>
      <c r="M16" s="67">
        <v>685</v>
      </c>
      <c r="N16" s="96">
        <f t="shared" si="1"/>
        <v>1</v>
      </c>
      <c r="O16" s="67">
        <f t="shared" si="6"/>
        <v>68.5</v>
      </c>
      <c r="P16" s="67"/>
      <c r="Q16" s="110">
        <v>28</v>
      </c>
      <c r="R16" s="110">
        <v>34</v>
      </c>
      <c r="S16" s="110">
        <v>2</v>
      </c>
      <c r="T16" s="110">
        <v>3</v>
      </c>
      <c r="U16" s="110">
        <v>5</v>
      </c>
      <c r="V16" s="149">
        <f t="shared" si="3"/>
        <v>0.178571428571429</v>
      </c>
      <c r="W16" s="67">
        <f t="shared" ref="W16:W19" si="8">S16*3+T16*6</f>
        <v>24</v>
      </c>
      <c r="X16" s="67">
        <f>(Q16-U16)*2.5</f>
        <v>57.5</v>
      </c>
    </row>
    <row r="17" customFormat="1" spans="1:24">
      <c r="A17" s="28">
        <v>730</v>
      </c>
      <c r="B17" s="29" t="s">
        <v>299</v>
      </c>
      <c r="C17" s="30" t="s">
        <v>285</v>
      </c>
      <c r="D17" s="124">
        <v>4</v>
      </c>
      <c r="E17" s="125">
        <v>6</v>
      </c>
      <c r="F17" s="126">
        <v>8</v>
      </c>
      <c r="G17" s="129">
        <f t="shared" si="0"/>
        <v>2</v>
      </c>
      <c r="H17" s="128">
        <v>200</v>
      </c>
      <c r="I17" s="133"/>
      <c r="J17" s="31">
        <v>12</v>
      </c>
      <c r="K17" s="31">
        <v>18</v>
      </c>
      <c r="L17" s="67">
        <v>10</v>
      </c>
      <c r="M17" s="67">
        <v>1310</v>
      </c>
      <c r="N17" s="96">
        <f t="shared" si="1"/>
        <v>0.833333333333333</v>
      </c>
      <c r="O17" s="67">
        <f t="shared" si="6"/>
        <v>131</v>
      </c>
      <c r="P17" s="67"/>
      <c r="Q17" s="110">
        <v>63</v>
      </c>
      <c r="R17" s="110">
        <v>76</v>
      </c>
      <c r="S17" s="110">
        <v>96</v>
      </c>
      <c r="T17" s="110">
        <v>17</v>
      </c>
      <c r="U17" s="110">
        <v>113</v>
      </c>
      <c r="V17" s="149">
        <f t="shared" si="3"/>
        <v>1.79365079365079</v>
      </c>
      <c r="W17" s="67">
        <f>S17*4+T17*8</f>
        <v>520</v>
      </c>
      <c r="X17" s="67"/>
    </row>
    <row r="18" customFormat="1" spans="1:24">
      <c r="A18" s="28">
        <v>731</v>
      </c>
      <c r="B18" s="29" t="s">
        <v>300</v>
      </c>
      <c r="C18" s="30" t="s">
        <v>285</v>
      </c>
      <c r="D18" s="124">
        <v>2</v>
      </c>
      <c r="E18" s="125">
        <v>3</v>
      </c>
      <c r="F18" s="126">
        <v>2</v>
      </c>
      <c r="G18" s="129">
        <f t="shared" si="0"/>
        <v>1</v>
      </c>
      <c r="H18" s="128">
        <v>30</v>
      </c>
      <c r="I18" s="133"/>
      <c r="J18" s="31">
        <v>6</v>
      </c>
      <c r="K18" s="31">
        <v>9</v>
      </c>
      <c r="L18" s="67">
        <v>8</v>
      </c>
      <c r="M18" s="67">
        <v>940</v>
      </c>
      <c r="N18" s="96">
        <f t="shared" si="1"/>
        <v>1.33333333333333</v>
      </c>
      <c r="O18" s="67">
        <f t="shared" si="6"/>
        <v>94</v>
      </c>
      <c r="P18" s="67"/>
      <c r="Q18" s="110">
        <v>31</v>
      </c>
      <c r="R18" s="110">
        <v>37</v>
      </c>
      <c r="S18" s="110">
        <v>17</v>
      </c>
      <c r="T18" s="110">
        <v>3</v>
      </c>
      <c r="U18" s="110">
        <v>20</v>
      </c>
      <c r="V18" s="149">
        <f t="shared" si="3"/>
        <v>0.645161290322581</v>
      </c>
      <c r="W18" s="67">
        <f t="shared" si="8"/>
        <v>69</v>
      </c>
      <c r="X18" s="67">
        <f>(Q18-U18)*2.5</f>
        <v>27.5</v>
      </c>
    </row>
    <row r="19" customFormat="1" spans="1:24">
      <c r="A19" s="28">
        <v>741</v>
      </c>
      <c r="B19" s="29" t="s">
        <v>301</v>
      </c>
      <c r="C19" s="30" t="s">
        <v>285</v>
      </c>
      <c r="D19" s="124">
        <v>1</v>
      </c>
      <c r="E19" s="125">
        <v>2</v>
      </c>
      <c r="F19" s="126">
        <v>1</v>
      </c>
      <c r="G19" s="129">
        <f t="shared" si="0"/>
        <v>1</v>
      </c>
      <c r="H19" s="128">
        <v>15</v>
      </c>
      <c r="I19" s="133"/>
      <c r="J19" s="110">
        <v>5</v>
      </c>
      <c r="K19" s="31">
        <v>7</v>
      </c>
      <c r="L19" s="67">
        <v>2</v>
      </c>
      <c r="M19" s="67">
        <v>220</v>
      </c>
      <c r="N19" s="96">
        <f t="shared" si="1"/>
        <v>0.4</v>
      </c>
      <c r="O19" s="67">
        <f t="shared" si="6"/>
        <v>22</v>
      </c>
      <c r="P19" s="67">
        <v>18</v>
      </c>
      <c r="Q19" s="110">
        <v>26</v>
      </c>
      <c r="R19" s="110">
        <v>31</v>
      </c>
      <c r="S19" s="110">
        <v>22</v>
      </c>
      <c r="T19" s="110">
        <v>2</v>
      </c>
      <c r="U19" s="110">
        <v>24</v>
      </c>
      <c r="V19" s="149">
        <f t="shared" si="3"/>
        <v>0.923076923076923</v>
      </c>
      <c r="W19" s="67">
        <f t="shared" si="8"/>
        <v>78</v>
      </c>
      <c r="X19" s="67"/>
    </row>
    <row r="20" customFormat="1" spans="1:24">
      <c r="A20" s="36">
        <v>742</v>
      </c>
      <c r="B20" s="30" t="s">
        <v>302</v>
      </c>
      <c r="C20" s="30" t="s">
        <v>285</v>
      </c>
      <c r="D20" s="124"/>
      <c r="E20" s="125"/>
      <c r="F20" s="126"/>
      <c r="G20" s="129"/>
      <c r="H20" s="128"/>
      <c r="I20" s="139"/>
      <c r="J20" s="110"/>
      <c r="K20" s="31"/>
      <c r="L20" s="67"/>
      <c r="M20" s="67"/>
      <c r="N20" s="96"/>
      <c r="O20" s="67"/>
      <c r="P20" s="67"/>
      <c r="Q20" s="110">
        <v>0</v>
      </c>
      <c r="R20" s="110">
        <v>0</v>
      </c>
      <c r="S20" s="110"/>
      <c r="T20" s="110"/>
      <c r="U20" s="110"/>
      <c r="V20" s="149"/>
      <c r="W20" s="67"/>
      <c r="X20" s="67"/>
    </row>
    <row r="21" s="3" customFormat="1" spans="1:24">
      <c r="A21" s="37" t="s">
        <v>303</v>
      </c>
      <c r="B21" s="38"/>
      <c r="C21" s="39" t="s">
        <v>285</v>
      </c>
      <c r="D21" s="130">
        <f t="shared" ref="D21:F21" si="9">SUM(D3:D20)</f>
        <v>51</v>
      </c>
      <c r="E21" s="130">
        <f t="shared" si="9"/>
        <v>83</v>
      </c>
      <c r="F21" s="130">
        <f t="shared" si="9"/>
        <v>59</v>
      </c>
      <c r="G21" s="131">
        <f t="shared" ref="G21:G70" si="10">F21/D21</f>
        <v>1.15686274509804</v>
      </c>
      <c r="H21" s="130">
        <f t="shared" ref="H21:M21" si="11">SUM(H3:H20)</f>
        <v>1255</v>
      </c>
      <c r="I21" s="140">
        <f t="shared" si="11"/>
        <v>50</v>
      </c>
      <c r="J21" s="48">
        <f t="shared" si="11"/>
        <v>168</v>
      </c>
      <c r="K21" s="48">
        <f t="shared" si="11"/>
        <v>250</v>
      </c>
      <c r="L21" s="48">
        <f t="shared" si="11"/>
        <v>132</v>
      </c>
      <c r="M21" s="48">
        <f t="shared" si="11"/>
        <v>16590.48</v>
      </c>
      <c r="N21" s="97">
        <f t="shared" ref="N21:N71" si="12">L21/J21</f>
        <v>0.785714285714286</v>
      </c>
      <c r="O21" s="48">
        <f t="shared" ref="O21:U21" si="13">SUM(O3:O20)</f>
        <v>1720.7412</v>
      </c>
      <c r="P21" s="48">
        <f t="shared" si="13"/>
        <v>234</v>
      </c>
      <c r="Q21" s="48">
        <f t="shared" si="13"/>
        <v>901</v>
      </c>
      <c r="R21" s="48">
        <f t="shared" si="13"/>
        <v>1083</v>
      </c>
      <c r="S21" s="48">
        <f t="shared" si="13"/>
        <v>783.5</v>
      </c>
      <c r="T21" s="48">
        <f t="shared" si="13"/>
        <v>127</v>
      </c>
      <c r="U21" s="48">
        <f t="shared" si="13"/>
        <v>910.5</v>
      </c>
      <c r="V21" s="150">
        <f t="shared" si="3"/>
        <v>1.01054384017758</v>
      </c>
      <c r="W21" s="48">
        <f>SUM(W3:W20)</f>
        <v>3998</v>
      </c>
      <c r="X21" s="48">
        <f>SUM(X3:X20)</f>
        <v>350</v>
      </c>
    </row>
    <row r="22" customFormat="1" spans="1:24">
      <c r="A22" s="43">
        <v>329</v>
      </c>
      <c r="B22" s="29" t="s">
        <v>304</v>
      </c>
      <c r="C22" s="29" t="s">
        <v>305</v>
      </c>
      <c r="D22" s="132">
        <v>5</v>
      </c>
      <c r="E22" s="128">
        <v>6</v>
      </c>
      <c r="F22" s="126">
        <v>3</v>
      </c>
      <c r="G22" s="129">
        <f t="shared" si="10"/>
        <v>0.6</v>
      </c>
      <c r="H22" s="133">
        <v>45</v>
      </c>
      <c r="I22" s="141">
        <v>10</v>
      </c>
      <c r="J22" s="56">
        <v>9</v>
      </c>
      <c r="K22" s="56">
        <v>14</v>
      </c>
      <c r="L22" s="67">
        <v>5</v>
      </c>
      <c r="M22" s="67">
        <v>595</v>
      </c>
      <c r="N22" s="96">
        <f t="shared" si="12"/>
        <v>0.555555555555556</v>
      </c>
      <c r="O22" s="67">
        <f t="shared" ref="O22:O32" si="14">M22*0.1</f>
        <v>59.5</v>
      </c>
      <c r="P22" s="67">
        <v>24</v>
      </c>
      <c r="Q22" s="43">
        <v>71</v>
      </c>
      <c r="R22" s="43">
        <v>86</v>
      </c>
      <c r="S22" s="110">
        <v>78</v>
      </c>
      <c r="T22" s="110">
        <v>24</v>
      </c>
      <c r="U22" s="110">
        <v>102</v>
      </c>
      <c r="V22" s="149">
        <f t="shared" si="3"/>
        <v>1.43661971830986</v>
      </c>
      <c r="W22" s="67">
        <f t="shared" ref="W22:W24" si="15">S22*4+T22*8</f>
        <v>504</v>
      </c>
      <c r="X22" s="67"/>
    </row>
    <row r="23" customFormat="1" spans="1:24">
      <c r="A23" s="43">
        <v>337</v>
      </c>
      <c r="B23" s="29" t="s">
        <v>306</v>
      </c>
      <c r="C23" s="29" t="s">
        <v>305</v>
      </c>
      <c r="D23" s="132">
        <v>10</v>
      </c>
      <c r="E23" s="128">
        <v>16</v>
      </c>
      <c r="F23" s="126">
        <v>3</v>
      </c>
      <c r="G23" s="129">
        <f t="shared" si="10"/>
        <v>0.3</v>
      </c>
      <c r="H23" s="128">
        <v>45</v>
      </c>
      <c r="I23" s="142">
        <v>35</v>
      </c>
      <c r="J23" s="56">
        <v>38</v>
      </c>
      <c r="K23" s="56">
        <v>52</v>
      </c>
      <c r="L23" s="67">
        <v>33</v>
      </c>
      <c r="M23" s="67">
        <v>4318</v>
      </c>
      <c r="N23" s="96">
        <f t="shared" si="12"/>
        <v>0.868421052631579</v>
      </c>
      <c r="O23" s="67">
        <f t="shared" si="14"/>
        <v>431.8</v>
      </c>
      <c r="P23" s="67"/>
      <c r="Q23" s="43">
        <v>109</v>
      </c>
      <c r="R23" s="43">
        <v>125</v>
      </c>
      <c r="S23" s="110">
        <v>75</v>
      </c>
      <c r="T23" s="110">
        <v>36</v>
      </c>
      <c r="U23" s="110">
        <v>111</v>
      </c>
      <c r="V23" s="149">
        <f t="shared" si="3"/>
        <v>1.01834862385321</v>
      </c>
      <c r="W23" s="67">
        <f t="shared" si="15"/>
        <v>588</v>
      </c>
      <c r="X23" s="67"/>
    </row>
    <row r="24" customFormat="1" spans="1:24">
      <c r="A24" s="43">
        <v>343</v>
      </c>
      <c r="B24" s="29" t="s">
        <v>307</v>
      </c>
      <c r="C24" s="29" t="s">
        <v>305</v>
      </c>
      <c r="D24" s="132">
        <v>10</v>
      </c>
      <c r="E24" s="128">
        <v>16</v>
      </c>
      <c r="F24" s="126">
        <v>12</v>
      </c>
      <c r="G24" s="129">
        <f t="shared" si="10"/>
        <v>1.2</v>
      </c>
      <c r="H24" s="128">
        <v>180</v>
      </c>
      <c r="I24" s="133"/>
      <c r="J24" s="56">
        <v>38</v>
      </c>
      <c r="K24" s="56">
        <v>52</v>
      </c>
      <c r="L24" s="67">
        <v>15</v>
      </c>
      <c r="M24" s="67">
        <v>1777.09</v>
      </c>
      <c r="N24" s="96">
        <f t="shared" si="12"/>
        <v>0.394736842105263</v>
      </c>
      <c r="O24" s="67">
        <f t="shared" si="14"/>
        <v>177.709</v>
      </c>
      <c r="P24" s="67">
        <v>138</v>
      </c>
      <c r="Q24" s="43">
        <v>109</v>
      </c>
      <c r="R24" s="43">
        <v>125</v>
      </c>
      <c r="S24" s="110">
        <v>148</v>
      </c>
      <c r="T24" s="110">
        <v>31</v>
      </c>
      <c r="U24" s="110">
        <v>179</v>
      </c>
      <c r="V24" s="149">
        <f t="shared" si="3"/>
        <v>1.64220183486239</v>
      </c>
      <c r="W24" s="67">
        <f t="shared" si="15"/>
        <v>840</v>
      </c>
      <c r="X24" s="67"/>
    </row>
    <row r="25" customFormat="1" spans="1:24">
      <c r="A25" s="43">
        <v>357</v>
      </c>
      <c r="B25" s="29" t="s">
        <v>308</v>
      </c>
      <c r="C25" s="29" t="s">
        <v>305</v>
      </c>
      <c r="D25" s="132">
        <v>2</v>
      </c>
      <c r="E25" s="128">
        <v>3</v>
      </c>
      <c r="F25" s="126">
        <v>0</v>
      </c>
      <c r="G25" s="129">
        <f t="shared" si="10"/>
        <v>0</v>
      </c>
      <c r="H25" s="128">
        <v>0</v>
      </c>
      <c r="I25" s="133">
        <v>10</v>
      </c>
      <c r="J25" s="56">
        <v>6</v>
      </c>
      <c r="K25" s="56">
        <v>12</v>
      </c>
      <c r="L25" s="67">
        <v>4</v>
      </c>
      <c r="M25" s="67">
        <v>560</v>
      </c>
      <c r="N25" s="96">
        <f t="shared" si="12"/>
        <v>0.666666666666667</v>
      </c>
      <c r="O25" s="67">
        <f t="shared" si="14"/>
        <v>56</v>
      </c>
      <c r="P25" s="67"/>
      <c r="Q25" s="43">
        <v>60</v>
      </c>
      <c r="R25" s="43">
        <v>75</v>
      </c>
      <c r="S25" s="110">
        <v>21</v>
      </c>
      <c r="T25" s="110">
        <v>6</v>
      </c>
      <c r="U25" s="110">
        <v>27</v>
      </c>
      <c r="V25" s="149">
        <f t="shared" si="3"/>
        <v>0.45</v>
      </c>
      <c r="W25" s="67">
        <f t="shared" ref="W25:W35" si="16">S25*3+T25*6</f>
        <v>99</v>
      </c>
      <c r="X25" s="67">
        <f t="shared" ref="X25:X27" si="17">(Q25-U25)*2.5</f>
        <v>82.5</v>
      </c>
    </row>
    <row r="26" customFormat="1" spans="1:24">
      <c r="A26" s="43">
        <v>359</v>
      </c>
      <c r="B26" s="29" t="s">
        <v>309</v>
      </c>
      <c r="C26" s="29" t="s">
        <v>305</v>
      </c>
      <c r="D26" s="132">
        <v>3</v>
      </c>
      <c r="E26" s="128">
        <v>4</v>
      </c>
      <c r="F26" s="126">
        <v>0</v>
      </c>
      <c r="G26" s="129">
        <f t="shared" si="10"/>
        <v>0</v>
      </c>
      <c r="H26" s="128">
        <v>0</v>
      </c>
      <c r="I26" s="133">
        <v>15</v>
      </c>
      <c r="J26" s="56">
        <v>6</v>
      </c>
      <c r="K26" s="56">
        <v>12</v>
      </c>
      <c r="L26" s="67">
        <v>2</v>
      </c>
      <c r="M26" s="67">
        <v>280</v>
      </c>
      <c r="N26" s="96">
        <f t="shared" si="12"/>
        <v>0.333333333333333</v>
      </c>
      <c r="O26" s="67">
        <f t="shared" si="14"/>
        <v>28</v>
      </c>
      <c r="P26" s="67">
        <v>24</v>
      </c>
      <c r="Q26" s="43">
        <v>70</v>
      </c>
      <c r="R26" s="43">
        <v>88</v>
      </c>
      <c r="S26" s="110">
        <v>28</v>
      </c>
      <c r="T26" s="110">
        <v>15</v>
      </c>
      <c r="U26" s="110">
        <v>43</v>
      </c>
      <c r="V26" s="149">
        <f t="shared" si="3"/>
        <v>0.614285714285714</v>
      </c>
      <c r="W26" s="67">
        <f t="shared" si="16"/>
        <v>174</v>
      </c>
      <c r="X26" s="67">
        <f t="shared" si="17"/>
        <v>67.5</v>
      </c>
    </row>
    <row r="27" customFormat="1" spans="1:24">
      <c r="A27" s="46">
        <v>361</v>
      </c>
      <c r="B27" s="47" t="s">
        <v>310</v>
      </c>
      <c r="C27" s="47" t="s">
        <v>305</v>
      </c>
      <c r="D27" s="132">
        <v>1</v>
      </c>
      <c r="E27" s="128">
        <v>2</v>
      </c>
      <c r="F27" s="126">
        <v>2</v>
      </c>
      <c r="G27" s="129">
        <f t="shared" si="10"/>
        <v>2</v>
      </c>
      <c r="H27" s="128">
        <v>50</v>
      </c>
      <c r="I27" s="133"/>
      <c r="J27" s="56">
        <v>2</v>
      </c>
      <c r="K27" s="56">
        <v>5</v>
      </c>
      <c r="L27" s="67">
        <v>4</v>
      </c>
      <c r="M27" s="67">
        <v>513.2</v>
      </c>
      <c r="N27" s="96">
        <f t="shared" si="12"/>
        <v>2</v>
      </c>
      <c r="O27" s="67">
        <f t="shared" si="14"/>
        <v>51.32</v>
      </c>
      <c r="P27" s="67"/>
      <c r="Q27" s="43">
        <v>45</v>
      </c>
      <c r="R27" s="43">
        <v>60</v>
      </c>
      <c r="S27" s="110">
        <v>15</v>
      </c>
      <c r="T27" s="110">
        <v>3</v>
      </c>
      <c r="U27" s="110">
        <v>18</v>
      </c>
      <c r="V27" s="149">
        <f t="shared" si="3"/>
        <v>0.4</v>
      </c>
      <c r="W27" s="67">
        <f t="shared" si="16"/>
        <v>63</v>
      </c>
      <c r="X27" s="67">
        <f t="shared" si="17"/>
        <v>67.5</v>
      </c>
    </row>
    <row r="28" customFormat="1" spans="1:24">
      <c r="A28" s="43">
        <v>365</v>
      </c>
      <c r="B28" s="29" t="s">
        <v>311</v>
      </c>
      <c r="C28" s="29" t="s">
        <v>305</v>
      </c>
      <c r="D28" s="132">
        <v>7</v>
      </c>
      <c r="E28" s="128">
        <v>14</v>
      </c>
      <c r="F28" s="126">
        <v>11</v>
      </c>
      <c r="G28" s="129">
        <f t="shared" si="10"/>
        <v>1.57142857142857</v>
      </c>
      <c r="H28" s="128">
        <v>165</v>
      </c>
      <c r="I28" s="133"/>
      <c r="J28" s="56">
        <v>35</v>
      </c>
      <c r="K28" s="56">
        <v>46</v>
      </c>
      <c r="L28" s="67">
        <v>16</v>
      </c>
      <c r="M28" s="67">
        <v>1970</v>
      </c>
      <c r="N28" s="96">
        <f t="shared" si="12"/>
        <v>0.457142857142857</v>
      </c>
      <c r="O28" s="67">
        <f t="shared" si="14"/>
        <v>197</v>
      </c>
      <c r="P28" s="67">
        <v>114</v>
      </c>
      <c r="Q28" s="43">
        <v>109</v>
      </c>
      <c r="R28" s="43">
        <v>125</v>
      </c>
      <c r="S28" s="110">
        <v>67</v>
      </c>
      <c r="T28" s="110">
        <v>13</v>
      </c>
      <c r="U28" s="110">
        <v>80</v>
      </c>
      <c r="V28" s="149">
        <f t="shared" si="3"/>
        <v>0.73394495412844</v>
      </c>
      <c r="W28" s="67">
        <f t="shared" si="16"/>
        <v>279</v>
      </c>
      <c r="X28" s="67"/>
    </row>
    <row r="29" customFormat="1" spans="1:24">
      <c r="A29" s="43">
        <v>379</v>
      </c>
      <c r="B29" s="29" t="s">
        <v>312</v>
      </c>
      <c r="C29" s="29" t="s">
        <v>305</v>
      </c>
      <c r="D29" s="132">
        <v>2</v>
      </c>
      <c r="E29" s="128">
        <v>3</v>
      </c>
      <c r="F29" s="126">
        <v>5</v>
      </c>
      <c r="G29" s="129">
        <f t="shared" si="10"/>
        <v>2.5</v>
      </c>
      <c r="H29" s="128">
        <v>125</v>
      </c>
      <c r="I29" s="133"/>
      <c r="J29" s="56">
        <v>6</v>
      </c>
      <c r="K29" s="56">
        <v>12</v>
      </c>
      <c r="L29" s="67">
        <v>5</v>
      </c>
      <c r="M29" s="67">
        <v>655</v>
      </c>
      <c r="N29" s="96">
        <f t="shared" si="12"/>
        <v>0.833333333333333</v>
      </c>
      <c r="O29" s="67">
        <f t="shared" si="14"/>
        <v>65.5</v>
      </c>
      <c r="P29" s="67"/>
      <c r="Q29" s="43">
        <v>70</v>
      </c>
      <c r="R29" s="43">
        <v>86</v>
      </c>
      <c r="S29" s="110">
        <v>9</v>
      </c>
      <c r="T29" s="110">
        <v>16</v>
      </c>
      <c r="U29" s="110">
        <v>25</v>
      </c>
      <c r="V29" s="149">
        <f t="shared" si="3"/>
        <v>0.357142857142857</v>
      </c>
      <c r="W29" s="67">
        <f t="shared" si="16"/>
        <v>123</v>
      </c>
      <c r="X29" s="67">
        <f t="shared" ref="X29:X31" si="18">(Q29-U29)*2.5</f>
        <v>112.5</v>
      </c>
    </row>
    <row r="30" customFormat="1" spans="1:24">
      <c r="A30" s="43">
        <v>513</v>
      </c>
      <c r="B30" s="29" t="s">
        <v>313</v>
      </c>
      <c r="C30" s="29" t="s">
        <v>305</v>
      </c>
      <c r="D30" s="132">
        <v>2</v>
      </c>
      <c r="E30" s="128">
        <v>3</v>
      </c>
      <c r="F30" s="126">
        <v>0</v>
      </c>
      <c r="G30" s="129">
        <f t="shared" si="10"/>
        <v>0</v>
      </c>
      <c r="H30" s="128">
        <v>0</v>
      </c>
      <c r="I30" s="133">
        <v>10</v>
      </c>
      <c r="J30" s="56">
        <v>6</v>
      </c>
      <c r="K30" s="56">
        <v>12</v>
      </c>
      <c r="L30" s="67">
        <v>5</v>
      </c>
      <c r="M30" s="67">
        <v>595</v>
      </c>
      <c r="N30" s="96">
        <f t="shared" si="12"/>
        <v>0.833333333333333</v>
      </c>
      <c r="O30" s="67">
        <f t="shared" si="14"/>
        <v>59.5</v>
      </c>
      <c r="P30" s="67"/>
      <c r="Q30" s="43">
        <v>75</v>
      </c>
      <c r="R30" s="43">
        <v>90</v>
      </c>
      <c r="S30" s="110">
        <v>26</v>
      </c>
      <c r="T30" s="110">
        <v>22</v>
      </c>
      <c r="U30" s="110">
        <v>48</v>
      </c>
      <c r="V30" s="149">
        <f t="shared" si="3"/>
        <v>0.64</v>
      </c>
      <c r="W30" s="67">
        <f t="shared" si="16"/>
        <v>210</v>
      </c>
      <c r="X30" s="67">
        <f t="shared" si="18"/>
        <v>67.5</v>
      </c>
    </row>
    <row r="31" customFormat="1" spans="1:24">
      <c r="A31" s="43">
        <v>516</v>
      </c>
      <c r="B31" s="29" t="s">
        <v>314</v>
      </c>
      <c r="C31" s="29" t="s">
        <v>305</v>
      </c>
      <c r="D31" s="132">
        <v>2</v>
      </c>
      <c r="E31" s="128">
        <v>3</v>
      </c>
      <c r="F31" s="126">
        <v>5</v>
      </c>
      <c r="G31" s="129">
        <f t="shared" si="10"/>
        <v>2.5</v>
      </c>
      <c r="H31" s="128">
        <v>125</v>
      </c>
      <c r="I31" s="133"/>
      <c r="J31" s="56">
        <v>3</v>
      </c>
      <c r="K31" s="56">
        <v>5</v>
      </c>
      <c r="L31" s="67">
        <v>1</v>
      </c>
      <c r="M31" s="67">
        <v>155</v>
      </c>
      <c r="N31" s="96">
        <f t="shared" si="12"/>
        <v>0.333333333333333</v>
      </c>
      <c r="O31" s="67">
        <f t="shared" si="14"/>
        <v>15.5</v>
      </c>
      <c r="P31" s="67">
        <v>12</v>
      </c>
      <c r="Q31" s="43">
        <v>60</v>
      </c>
      <c r="R31" s="43">
        <v>75</v>
      </c>
      <c r="S31" s="110">
        <v>32</v>
      </c>
      <c r="T31" s="110">
        <v>3</v>
      </c>
      <c r="U31" s="110">
        <v>35</v>
      </c>
      <c r="V31" s="149">
        <f t="shared" si="3"/>
        <v>0.583333333333333</v>
      </c>
      <c r="W31" s="67">
        <f t="shared" si="16"/>
        <v>114</v>
      </c>
      <c r="X31" s="67">
        <f t="shared" si="18"/>
        <v>62.5</v>
      </c>
    </row>
    <row r="32" customFormat="1" spans="1:24">
      <c r="A32" s="43">
        <v>570</v>
      </c>
      <c r="B32" s="29" t="s">
        <v>315</v>
      </c>
      <c r="C32" s="29" t="s">
        <v>305</v>
      </c>
      <c r="D32" s="132">
        <v>4</v>
      </c>
      <c r="E32" s="128">
        <v>6</v>
      </c>
      <c r="F32" s="126">
        <v>2</v>
      </c>
      <c r="G32" s="129">
        <f t="shared" si="10"/>
        <v>0.5</v>
      </c>
      <c r="H32" s="128">
        <v>30</v>
      </c>
      <c r="I32" s="133">
        <v>10</v>
      </c>
      <c r="J32" s="56">
        <v>6</v>
      </c>
      <c r="K32" s="56">
        <v>12</v>
      </c>
      <c r="L32" s="67">
        <v>5</v>
      </c>
      <c r="M32" s="67">
        <v>625</v>
      </c>
      <c r="N32" s="96">
        <f t="shared" si="12"/>
        <v>0.833333333333333</v>
      </c>
      <c r="O32" s="67">
        <f t="shared" si="14"/>
        <v>62.5</v>
      </c>
      <c r="P32" s="67"/>
      <c r="Q32" s="43">
        <v>75</v>
      </c>
      <c r="R32" s="43">
        <v>90</v>
      </c>
      <c r="S32" s="110">
        <v>33</v>
      </c>
      <c r="T32" s="110">
        <v>24</v>
      </c>
      <c r="U32" s="110">
        <v>57</v>
      </c>
      <c r="V32" s="149">
        <f t="shared" si="3"/>
        <v>0.76</v>
      </c>
      <c r="W32" s="67">
        <f t="shared" si="16"/>
        <v>243</v>
      </c>
      <c r="X32" s="67"/>
    </row>
    <row r="33" customFormat="1" spans="1:24">
      <c r="A33" s="43">
        <v>577</v>
      </c>
      <c r="B33" s="29" t="s">
        <v>316</v>
      </c>
      <c r="C33" s="29" t="s">
        <v>305</v>
      </c>
      <c r="D33" s="132">
        <v>1</v>
      </c>
      <c r="E33" s="128">
        <v>2</v>
      </c>
      <c r="F33" s="126">
        <v>0</v>
      </c>
      <c r="G33" s="129">
        <f t="shared" si="10"/>
        <v>0</v>
      </c>
      <c r="H33" s="128">
        <v>0</v>
      </c>
      <c r="I33" s="133">
        <v>5</v>
      </c>
      <c r="J33" s="56">
        <v>2</v>
      </c>
      <c r="K33" s="56">
        <v>5</v>
      </c>
      <c r="L33" s="67">
        <v>5</v>
      </c>
      <c r="M33" s="67">
        <v>655</v>
      </c>
      <c r="N33" s="96">
        <f t="shared" si="12"/>
        <v>2.5</v>
      </c>
      <c r="O33" s="67">
        <f>M33*0.13</f>
        <v>85.15</v>
      </c>
      <c r="P33" s="67"/>
      <c r="Q33" s="43">
        <v>70</v>
      </c>
      <c r="R33" s="43">
        <v>86</v>
      </c>
      <c r="S33" s="110">
        <v>7</v>
      </c>
      <c r="T33" s="110">
        <v>0</v>
      </c>
      <c r="U33" s="110">
        <v>7</v>
      </c>
      <c r="V33" s="149">
        <f t="shared" si="3"/>
        <v>0.1</v>
      </c>
      <c r="W33" s="67">
        <f t="shared" si="16"/>
        <v>21</v>
      </c>
      <c r="X33" s="67">
        <f>(Q33-U33)*2.5</f>
        <v>157.5</v>
      </c>
    </row>
    <row r="34" customFormat="1" spans="1:24">
      <c r="A34" s="43">
        <v>582</v>
      </c>
      <c r="B34" s="29" t="s">
        <v>317</v>
      </c>
      <c r="C34" s="29" t="s">
        <v>305</v>
      </c>
      <c r="D34" s="132">
        <v>7</v>
      </c>
      <c r="E34" s="128">
        <v>14</v>
      </c>
      <c r="F34" s="126">
        <v>0</v>
      </c>
      <c r="G34" s="129">
        <f t="shared" si="10"/>
        <v>0</v>
      </c>
      <c r="H34" s="128">
        <v>0</v>
      </c>
      <c r="I34" s="133">
        <v>35</v>
      </c>
      <c r="J34" s="56">
        <v>35</v>
      </c>
      <c r="K34" s="56">
        <v>46</v>
      </c>
      <c r="L34" s="67">
        <v>14</v>
      </c>
      <c r="M34" s="67">
        <v>1800</v>
      </c>
      <c r="N34" s="96">
        <f t="shared" si="12"/>
        <v>0.4</v>
      </c>
      <c r="O34" s="67">
        <f t="shared" ref="O34:O36" si="19">M34*0.1</f>
        <v>180</v>
      </c>
      <c r="P34" s="67">
        <v>126</v>
      </c>
      <c r="Q34" s="43">
        <v>109</v>
      </c>
      <c r="R34" s="43">
        <v>125</v>
      </c>
      <c r="S34" s="110">
        <v>55</v>
      </c>
      <c r="T34" s="110">
        <v>20</v>
      </c>
      <c r="U34" s="110">
        <v>75</v>
      </c>
      <c r="V34" s="149">
        <f t="shared" si="3"/>
        <v>0.688073394495413</v>
      </c>
      <c r="W34" s="67">
        <f t="shared" si="16"/>
        <v>285</v>
      </c>
      <c r="X34" s="67"/>
    </row>
    <row r="35" customFormat="1" spans="1:24">
      <c r="A35" s="43">
        <v>714</v>
      </c>
      <c r="B35" s="29" t="s">
        <v>318</v>
      </c>
      <c r="C35" s="29" t="s">
        <v>305</v>
      </c>
      <c r="D35" s="132">
        <v>1</v>
      </c>
      <c r="E35" s="128">
        <v>2</v>
      </c>
      <c r="F35" s="126">
        <v>0</v>
      </c>
      <c r="G35" s="129">
        <f t="shared" si="10"/>
        <v>0</v>
      </c>
      <c r="H35" s="128">
        <v>0</v>
      </c>
      <c r="I35" s="133">
        <v>5</v>
      </c>
      <c r="J35" s="56">
        <v>3</v>
      </c>
      <c r="K35" s="56">
        <v>5</v>
      </c>
      <c r="L35" s="67">
        <v>1</v>
      </c>
      <c r="M35" s="67">
        <v>155</v>
      </c>
      <c r="N35" s="96">
        <f t="shared" si="12"/>
        <v>0.333333333333333</v>
      </c>
      <c r="O35" s="67">
        <f t="shared" si="19"/>
        <v>15.5</v>
      </c>
      <c r="P35" s="67">
        <v>12</v>
      </c>
      <c r="Q35" s="43">
        <v>45</v>
      </c>
      <c r="R35" s="43">
        <v>60</v>
      </c>
      <c r="S35" s="110">
        <v>8</v>
      </c>
      <c r="T35" s="110">
        <v>0</v>
      </c>
      <c r="U35" s="110">
        <v>8</v>
      </c>
      <c r="V35" s="149">
        <f t="shared" si="3"/>
        <v>0.177777777777778</v>
      </c>
      <c r="W35" s="67">
        <f t="shared" si="16"/>
        <v>24</v>
      </c>
      <c r="X35" s="67">
        <f>(Q35-U35)*2.5</f>
        <v>92.5</v>
      </c>
    </row>
    <row r="36" customFormat="1" spans="1:24">
      <c r="A36" s="43">
        <v>734</v>
      </c>
      <c r="B36" s="29" t="s">
        <v>319</v>
      </c>
      <c r="C36" s="29" t="s">
        <v>305</v>
      </c>
      <c r="D36" s="132">
        <v>3</v>
      </c>
      <c r="E36" s="128">
        <v>4</v>
      </c>
      <c r="F36" s="126">
        <v>0</v>
      </c>
      <c r="G36" s="129">
        <f t="shared" si="10"/>
        <v>0</v>
      </c>
      <c r="H36" s="128">
        <v>0</v>
      </c>
      <c r="I36" s="133">
        <v>15</v>
      </c>
      <c r="J36" s="56">
        <v>6</v>
      </c>
      <c r="K36" s="56">
        <v>12</v>
      </c>
      <c r="L36" s="67">
        <v>7</v>
      </c>
      <c r="M36" s="67">
        <v>965</v>
      </c>
      <c r="N36" s="96">
        <f t="shared" si="12"/>
        <v>1.16666666666667</v>
      </c>
      <c r="O36" s="67">
        <f t="shared" si="19"/>
        <v>96.5</v>
      </c>
      <c r="P36" s="67"/>
      <c r="Q36" s="43">
        <v>65</v>
      </c>
      <c r="R36" s="43">
        <v>70</v>
      </c>
      <c r="S36" s="110">
        <v>83</v>
      </c>
      <c r="T36" s="110">
        <v>7</v>
      </c>
      <c r="U36" s="110">
        <v>90</v>
      </c>
      <c r="V36" s="149">
        <f t="shared" si="3"/>
        <v>1.38461538461538</v>
      </c>
      <c r="W36" s="67">
        <f t="shared" ref="W36:W40" si="20">S36*4+T36*8</f>
        <v>388</v>
      </c>
      <c r="X36" s="67"/>
    </row>
    <row r="37" s="3" customFormat="1" spans="1:24">
      <c r="A37" s="37" t="s">
        <v>303</v>
      </c>
      <c r="B37" s="38"/>
      <c r="C37" s="38" t="s">
        <v>305</v>
      </c>
      <c r="D37" s="130">
        <f t="shared" ref="D37:F37" si="21">SUM(D22:D36)</f>
        <v>60</v>
      </c>
      <c r="E37" s="130">
        <f t="shared" si="21"/>
        <v>98</v>
      </c>
      <c r="F37" s="130">
        <f t="shared" si="21"/>
        <v>43</v>
      </c>
      <c r="G37" s="131">
        <f t="shared" si="10"/>
        <v>0.716666666666667</v>
      </c>
      <c r="H37" s="130">
        <f t="shared" ref="H37:M37" si="22">SUM(H22:H36)</f>
        <v>765</v>
      </c>
      <c r="I37" s="130">
        <f t="shared" si="22"/>
        <v>150</v>
      </c>
      <c r="J37" s="143">
        <f t="shared" si="22"/>
        <v>201</v>
      </c>
      <c r="K37" s="143">
        <f t="shared" si="22"/>
        <v>302</v>
      </c>
      <c r="L37" s="143">
        <f t="shared" si="22"/>
        <v>122</v>
      </c>
      <c r="M37" s="143">
        <f t="shared" si="22"/>
        <v>15618.29</v>
      </c>
      <c r="N37" s="97">
        <f t="shared" si="12"/>
        <v>0.606965174129353</v>
      </c>
      <c r="O37" s="143">
        <f t="shared" ref="O37:U37" si="23">SUM(O22:O36)</f>
        <v>1581.479</v>
      </c>
      <c r="P37" s="143">
        <f t="shared" si="23"/>
        <v>450</v>
      </c>
      <c r="Q37" s="143">
        <f t="shared" si="23"/>
        <v>1142</v>
      </c>
      <c r="R37" s="143">
        <f t="shared" si="23"/>
        <v>1366</v>
      </c>
      <c r="S37" s="143">
        <f t="shared" si="23"/>
        <v>685</v>
      </c>
      <c r="T37" s="143">
        <f t="shared" si="23"/>
        <v>220</v>
      </c>
      <c r="U37" s="143">
        <f t="shared" si="23"/>
        <v>905</v>
      </c>
      <c r="V37" s="150">
        <f t="shared" si="3"/>
        <v>0.79246935201401</v>
      </c>
      <c r="W37" s="143">
        <f>SUM(W22:W36)</f>
        <v>3955</v>
      </c>
      <c r="X37" s="143">
        <f>SUM(X22:X36)</f>
        <v>710</v>
      </c>
    </row>
    <row r="38" customFormat="1" spans="1:24">
      <c r="A38" s="50">
        <v>385</v>
      </c>
      <c r="B38" s="22" t="s">
        <v>320</v>
      </c>
      <c r="C38" s="22" t="s">
        <v>321</v>
      </c>
      <c r="D38" s="124">
        <v>4</v>
      </c>
      <c r="E38" s="126">
        <v>7</v>
      </c>
      <c r="F38" s="126">
        <v>5</v>
      </c>
      <c r="G38" s="129">
        <f t="shared" si="10"/>
        <v>1.25</v>
      </c>
      <c r="H38" s="128">
        <v>75</v>
      </c>
      <c r="I38" s="133"/>
      <c r="J38" s="51">
        <v>13</v>
      </c>
      <c r="K38" s="51">
        <v>19</v>
      </c>
      <c r="L38" s="67">
        <v>11</v>
      </c>
      <c r="M38" s="67">
        <v>1525.8</v>
      </c>
      <c r="N38" s="96">
        <f t="shared" si="12"/>
        <v>0.846153846153846</v>
      </c>
      <c r="O38" s="67">
        <f t="shared" ref="O38:O54" si="24">M38*0.1</f>
        <v>152.58</v>
      </c>
      <c r="P38" s="67"/>
      <c r="Q38" s="51">
        <v>77</v>
      </c>
      <c r="R38" s="51">
        <v>92</v>
      </c>
      <c r="S38" s="110">
        <v>79</v>
      </c>
      <c r="T38" s="110">
        <v>2</v>
      </c>
      <c r="U38" s="110">
        <v>81</v>
      </c>
      <c r="V38" s="149">
        <f t="shared" si="3"/>
        <v>1.05194805194805</v>
      </c>
      <c r="W38" s="67">
        <f t="shared" si="20"/>
        <v>332</v>
      </c>
      <c r="X38" s="67"/>
    </row>
    <row r="39" customFormat="1" spans="1:24">
      <c r="A39" s="44">
        <v>377</v>
      </c>
      <c r="B39" s="30" t="s">
        <v>322</v>
      </c>
      <c r="C39" s="30" t="s">
        <v>321</v>
      </c>
      <c r="D39" s="124">
        <v>2</v>
      </c>
      <c r="E39" s="126">
        <v>4</v>
      </c>
      <c r="F39" s="126">
        <v>1</v>
      </c>
      <c r="G39" s="129">
        <f t="shared" si="10"/>
        <v>0.5</v>
      </c>
      <c r="H39" s="128">
        <v>15</v>
      </c>
      <c r="I39" s="133">
        <v>5</v>
      </c>
      <c r="J39" s="51">
        <v>7</v>
      </c>
      <c r="K39" s="51">
        <v>11</v>
      </c>
      <c r="L39" s="67">
        <v>4</v>
      </c>
      <c r="M39" s="67">
        <v>448.5</v>
      </c>
      <c r="N39" s="96">
        <f t="shared" si="12"/>
        <v>0.571428571428571</v>
      </c>
      <c r="O39" s="67">
        <f t="shared" si="24"/>
        <v>44.85</v>
      </c>
      <c r="P39" s="67">
        <v>18</v>
      </c>
      <c r="Q39" s="51">
        <v>43</v>
      </c>
      <c r="R39" s="51">
        <v>51</v>
      </c>
      <c r="S39" s="110">
        <v>45</v>
      </c>
      <c r="T39" s="110">
        <v>4</v>
      </c>
      <c r="U39" s="110">
        <v>49</v>
      </c>
      <c r="V39" s="149">
        <f t="shared" si="3"/>
        <v>1.13953488372093</v>
      </c>
      <c r="W39" s="67">
        <f t="shared" si="20"/>
        <v>212</v>
      </c>
      <c r="X39" s="67"/>
    </row>
    <row r="40" customFormat="1" spans="1:24">
      <c r="A40" s="44">
        <v>571</v>
      </c>
      <c r="B40" s="30" t="s">
        <v>323</v>
      </c>
      <c r="C40" s="30" t="s">
        <v>321</v>
      </c>
      <c r="D40" s="124">
        <v>7</v>
      </c>
      <c r="E40" s="126">
        <v>11</v>
      </c>
      <c r="F40" s="126">
        <v>5</v>
      </c>
      <c r="G40" s="129">
        <f t="shared" si="10"/>
        <v>0.714285714285714</v>
      </c>
      <c r="H40" s="128">
        <v>75</v>
      </c>
      <c r="I40" s="133"/>
      <c r="J40" s="144">
        <v>21</v>
      </c>
      <c r="K40" s="145">
        <v>32</v>
      </c>
      <c r="L40" s="67">
        <v>9</v>
      </c>
      <c r="M40" s="67">
        <v>1155</v>
      </c>
      <c r="N40" s="96">
        <f t="shared" si="12"/>
        <v>0.428571428571429</v>
      </c>
      <c r="O40" s="67">
        <f t="shared" si="24"/>
        <v>115.5</v>
      </c>
      <c r="P40" s="67">
        <v>72</v>
      </c>
      <c r="Q40" s="51">
        <v>126</v>
      </c>
      <c r="R40" s="51">
        <v>151</v>
      </c>
      <c r="S40" s="110">
        <v>159</v>
      </c>
      <c r="T40" s="110">
        <v>5</v>
      </c>
      <c r="U40" s="110">
        <v>164</v>
      </c>
      <c r="V40" s="149">
        <f t="shared" si="3"/>
        <v>1.3015873015873</v>
      </c>
      <c r="W40" s="67">
        <f t="shared" si="20"/>
        <v>676</v>
      </c>
      <c r="X40" s="67"/>
    </row>
    <row r="41" customFormat="1" spans="1:24">
      <c r="A41" s="44">
        <v>371</v>
      </c>
      <c r="B41" s="30" t="s">
        <v>324</v>
      </c>
      <c r="C41" s="30" t="s">
        <v>321</v>
      </c>
      <c r="D41" s="124">
        <v>1</v>
      </c>
      <c r="E41" s="126">
        <v>2</v>
      </c>
      <c r="F41" s="126">
        <v>0</v>
      </c>
      <c r="G41" s="129">
        <f t="shared" si="10"/>
        <v>0</v>
      </c>
      <c r="H41" s="128">
        <v>0</v>
      </c>
      <c r="I41" s="133">
        <v>5</v>
      </c>
      <c r="J41" s="51">
        <v>4</v>
      </c>
      <c r="K41" s="51">
        <v>6</v>
      </c>
      <c r="L41" s="67">
        <v>5</v>
      </c>
      <c r="M41" s="67">
        <v>596.01</v>
      </c>
      <c r="N41" s="96">
        <f t="shared" si="12"/>
        <v>1.25</v>
      </c>
      <c r="O41" s="67">
        <f t="shared" si="24"/>
        <v>59.601</v>
      </c>
      <c r="P41" s="67"/>
      <c r="Q41" s="51">
        <v>25</v>
      </c>
      <c r="R41" s="51">
        <v>30</v>
      </c>
      <c r="S41" s="110">
        <v>16</v>
      </c>
      <c r="T41" s="110">
        <v>8</v>
      </c>
      <c r="U41" s="110">
        <v>24</v>
      </c>
      <c r="V41" s="149">
        <f t="shared" si="3"/>
        <v>0.96</v>
      </c>
      <c r="W41" s="67">
        <f>S41*3+T41*6</f>
        <v>96</v>
      </c>
      <c r="X41" s="67"/>
    </row>
    <row r="42" customFormat="1" spans="1:24">
      <c r="A42" s="53">
        <v>541</v>
      </c>
      <c r="B42" s="54" t="s">
        <v>325</v>
      </c>
      <c r="C42" s="54" t="s">
        <v>321</v>
      </c>
      <c r="D42" s="124">
        <v>5</v>
      </c>
      <c r="E42" s="126">
        <v>9</v>
      </c>
      <c r="F42" s="126">
        <v>1</v>
      </c>
      <c r="G42" s="129">
        <f t="shared" si="10"/>
        <v>0.2</v>
      </c>
      <c r="H42" s="128">
        <v>15</v>
      </c>
      <c r="I42" s="133">
        <v>20</v>
      </c>
      <c r="J42" s="144">
        <v>17</v>
      </c>
      <c r="K42" s="145">
        <v>24</v>
      </c>
      <c r="L42" s="67">
        <v>5</v>
      </c>
      <c r="M42" s="67">
        <v>638.2</v>
      </c>
      <c r="N42" s="96">
        <f t="shared" si="12"/>
        <v>0.294117647058824</v>
      </c>
      <c r="O42" s="67">
        <f t="shared" si="24"/>
        <v>63.82</v>
      </c>
      <c r="P42" s="67">
        <v>72</v>
      </c>
      <c r="Q42" s="51">
        <v>97</v>
      </c>
      <c r="R42" s="51">
        <v>117</v>
      </c>
      <c r="S42" s="110">
        <v>50</v>
      </c>
      <c r="T42" s="110">
        <v>3</v>
      </c>
      <c r="U42" s="110">
        <v>53</v>
      </c>
      <c r="V42" s="149">
        <f t="shared" si="3"/>
        <v>0.54639175257732</v>
      </c>
      <c r="W42" s="67">
        <f>S42*3+T42*6</f>
        <v>168</v>
      </c>
      <c r="X42" s="67">
        <f>(Q42-U42)*2.5</f>
        <v>110</v>
      </c>
    </row>
    <row r="43" customFormat="1" spans="1:24">
      <c r="A43" s="44">
        <v>733</v>
      </c>
      <c r="B43" s="30" t="s">
        <v>326</v>
      </c>
      <c r="C43" s="30" t="s">
        <v>321</v>
      </c>
      <c r="D43" s="124">
        <v>1</v>
      </c>
      <c r="E43" s="126">
        <v>2</v>
      </c>
      <c r="F43" s="126">
        <v>2</v>
      </c>
      <c r="G43" s="129">
        <f t="shared" si="10"/>
        <v>2</v>
      </c>
      <c r="H43" s="128">
        <v>50</v>
      </c>
      <c r="I43" s="133"/>
      <c r="J43" s="144">
        <v>4</v>
      </c>
      <c r="K43" s="145">
        <v>7</v>
      </c>
      <c r="L43" s="67">
        <v>1</v>
      </c>
      <c r="M43" s="67">
        <v>155</v>
      </c>
      <c r="N43" s="96">
        <f t="shared" si="12"/>
        <v>0.25</v>
      </c>
      <c r="O43" s="67">
        <f t="shared" si="24"/>
        <v>15.5</v>
      </c>
      <c r="P43" s="67">
        <v>18</v>
      </c>
      <c r="Q43" s="51">
        <v>26</v>
      </c>
      <c r="R43" s="51">
        <v>31</v>
      </c>
      <c r="S43" s="110">
        <v>18</v>
      </c>
      <c r="T43" s="110">
        <v>11</v>
      </c>
      <c r="U43" s="110">
        <v>29</v>
      </c>
      <c r="V43" s="149">
        <f t="shared" si="3"/>
        <v>1.11538461538462</v>
      </c>
      <c r="W43" s="67">
        <f t="shared" ref="W43:W47" si="25">S43*4+T43*8</f>
        <v>160</v>
      </c>
      <c r="X43" s="67"/>
    </row>
    <row r="44" customFormat="1" spans="1:24">
      <c r="A44" s="44">
        <v>387</v>
      </c>
      <c r="B44" s="30" t="s">
        <v>327</v>
      </c>
      <c r="C44" s="30" t="s">
        <v>321</v>
      </c>
      <c r="D44" s="124">
        <v>4</v>
      </c>
      <c r="E44" s="126">
        <v>7</v>
      </c>
      <c r="F44" s="126">
        <v>1</v>
      </c>
      <c r="G44" s="129">
        <f t="shared" si="10"/>
        <v>0.25</v>
      </c>
      <c r="H44" s="128">
        <v>15</v>
      </c>
      <c r="I44" s="133">
        <v>15</v>
      </c>
      <c r="J44" s="144">
        <v>13</v>
      </c>
      <c r="K44" s="145">
        <v>19</v>
      </c>
      <c r="L44" s="67">
        <v>6</v>
      </c>
      <c r="M44" s="67">
        <v>750</v>
      </c>
      <c r="N44" s="96">
        <f t="shared" si="12"/>
        <v>0.461538461538462</v>
      </c>
      <c r="O44" s="67">
        <f t="shared" si="24"/>
        <v>75</v>
      </c>
      <c r="P44" s="67">
        <v>42</v>
      </c>
      <c r="Q44" s="51">
        <v>77</v>
      </c>
      <c r="R44" s="51">
        <v>93</v>
      </c>
      <c r="S44" s="110">
        <v>145</v>
      </c>
      <c r="T44" s="110">
        <v>7</v>
      </c>
      <c r="U44" s="110">
        <v>152</v>
      </c>
      <c r="V44" s="149">
        <f t="shared" si="3"/>
        <v>1.97402597402597</v>
      </c>
      <c r="W44" s="67">
        <f t="shared" si="25"/>
        <v>636</v>
      </c>
      <c r="X44" s="67"/>
    </row>
    <row r="45" customFormat="1" spans="1:24">
      <c r="A45" s="44">
        <v>573</v>
      </c>
      <c r="B45" s="30" t="s">
        <v>328</v>
      </c>
      <c r="C45" s="30" t="s">
        <v>321</v>
      </c>
      <c r="D45" s="124">
        <v>2</v>
      </c>
      <c r="E45" s="126">
        <v>3</v>
      </c>
      <c r="F45" s="126">
        <v>2</v>
      </c>
      <c r="G45" s="129">
        <f t="shared" si="10"/>
        <v>1</v>
      </c>
      <c r="H45" s="128">
        <v>30</v>
      </c>
      <c r="I45" s="133"/>
      <c r="J45" s="144">
        <v>5</v>
      </c>
      <c r="K45" s="145">
        <v>7</v>
      </c>
      <c r="L45" s="67">
        <v>0</v>
      </c>
      <c r="M45" s="67">
        <v>0</v>
      </c>
      <c r="N45" s="96">
        <f t="shared" si="12"/>
        <v>0</v>
      </c>
      <c r="O45" s="67">
        <f t="shared" si="24"/>
        <v>0</v>
      </c>
      <c r="P45" s="67">
        <v>30</v>
      </c>
      <c r="Q45" s="51">
        <v>29</v>
      </c>
      <c r="R45" s="51">
        <v>35</v>
      </c>
      <c r="S45" s="110">
        <v>37</v>
      </c>
      <c r="T45" s="110">
        <v>2</v>
      </c>
      <c r="U45" s="110">
        <v>39</v>
      </c>
      <c r="V45" s="149">
        <f t="shared" si="3"/>
        <v>1.3448275862069</v>
      </c>
      <c r="W45" s="67">
        <f t="shared" si="25"/>
        <v>164</v>
      </c>
      <c r="X45" s="67"/>
    </row>
    <row r="46" customFormat="1" spans="1:24">
      <c r="A46" s="44">
        <v>514</v>
      </c>
      <c r="B46" s="30" t="s">
        <v>329</v>
      </c>
      <c r="C46" s="30" t="s">
        <v>321</v>
      </c>
      <c r="D46" s="124">
        <v>3</v>
      </c>
      <c r="E46" s="126">
        <v>4</v>
      </c>
      <c r="F46" s="126">
        <v>5</v>
      </c>
      <c r="G46" s="129">
        <f t="shared" si="10"/>
        <v>1.66666666666667</v>
      </c>
      <c r="H46" s="128">
        <v>125</v>
      </c>
      <c r="I46" s="133"/>
      <c r="J46" s="144">
        <v>10</v>
      </c>
      <c r="K46" s="145">
        <v>16</v>
      </c>
      <c r="L46" s="67">
        <v>3</v>
      </c>
      <c r="M46" s="67">
        <v>375</v>
      </c>
      <c r="N46" s="96">
        <f t="shared" si="12"/>
        <v>0.3</v>
      </c>
      <c r="O46" s="67">
        <f t="shared" si="24"/>
        <v>37.5</v>
      </c>
      <c r="P46" s="67">
        <v>42</v>
      </c>
      <c r="Q46" s="51">
        <v>62</v>
      </c>
      <c r="R46" s="51">
        <v>74</v>
      </c>
      <c r="S46" s="110">
        <v>98</v>
      </c>
      <c r="T46" s="110">
        <v>13</v>
      </c>
      <c r="U46" s="110">
        <v>111</v>
      </c>
      <c r="V46" s="149">
        <f t="shared" si="3"/>
        <v>1.79032258064516</v>
      </c>
      <c r="W46" s="67">
        <f t="shared" si="25"/>
        <v>496</v>
      </c>
      <c r="X46" s="67"/>
    </row>
    <row r="47" customFormat="1" spans="1:24">
      <c r="A47" s="44">
        <v>546</v>
      </c>
      <c r="B47" s="30" t="s">
        <v>330</v>
      </c>
      <c r="C47" s="30" t="s">
        <v>321</v>
      </c>
      <c r="D47" s="124">
        <v>1</v>
      </c>
      <c r="E47" s="126">
        <v>2</v>
      </c>
      <c r="F47" s="126">
        <v>3</v>
      </c>
      <c r="G47" s="129">
        <f t="shared" si="10"/>
        <v>3</v>
      </c>
      <c r="H47" s="128">
        <v>75</v>
      </c>
      <c r="I47" s="133"/>
      <c r="J47" s="51">
        <v>4</v>
      </c>
      <c r="K47" s="51">
        <v>7</v>
      </c>
      <c r="L47" s="67">
        <v>2</v>
      </c>
      <c r="M47" s="67">
        <v>310</v>
      </c>
      <c r="N47" s="96">
        <f t="shared" si="12"/>
        <v>0.5</v>
      </c>
      <c r="O47" s="67">
        <f t="shared" si="24"/>
        <v>31</v>
      </c>
      <c r="P47" s="67">
        <v>12</v>
      </c>
      <c r="Q47" s="51">
        <v>27</v>
      </c>
      <c r="R47" s="51">
        <v>32</v>
      </c>
      <c r="S47" s="110">
        <v>35</v>
      </c>
      <c r="T47" s="110">
        <v>2</v>
      </c>
      <c r="U47" s="110">
        <v>37</v>
      </c>
      <c r="V47" s="149">
        <f t="shared" si="3"/>
        <v>1.37037037037037</v>
      </c>
      <c r="W47" s="67">
        <f t="shared" si="25"/>
        <v>156</v>
      </c>
      <c r="X47" s="67"/>
    </row>
    <row r="48" customFormat="1" spans="1:24">
      <c r="A48" s="44">
        <v>574</v>
      </c>
      <c r="B48" s="30" t="s">
        <v>331</v>
      </c>
      <c r="C48" s="30" t="s">
        <v>321</v>
      </c>
      <c r="D48" s="124">
        <v>1</v>
      </c>
      <c r="E48" s="126">
        <v>2</v>
      </c>
      <c r="F48" s="126">
        <v>0</v>
      </c>
      <c r="G48" s="129">
        <f t="shared" si="10"/>
        <v>0</v>
      </c>
      <c r="H48" s="128">
        <v>0</v>
      </c>
      <c r="I48" s="133">
        <v>5</v>
      </c>
      <c r="J48" s="51">
        <v>3</v>
      </c>
      <c r="K48" s="51">
        <v>4</v>
      </c>
      <c r="L48" s="67">
        <v>1</v>
      </c>
      <c r="M48" s="67">
        <v>125</v>
      </c>
      <c r="N48" s="96">
        <f t="shared" si="12"/>
        <v>0.333333333333333</v>
      </c>
      <c r="O48" s="67">
        <f t="shared" si="24"/>
        <v>12.5</v>
      </c>
      <c r="P48" s="67">
        <v>12</v>
      </c>
      <c r="Q48" s="51">
        <v>15</v>
      </c>
      <c r="R48" s="51">
        <v>18</v>
      </c>
      <c r="S48" s="110">
        <v>2</v>
      </c>
      <c r="T48" s="110">
        <v>1</v>
      </c>
      <c r="U48" s="110">
        <v>3</v>
      </c>
      <c r="V48" s="149">
        <f t="shared" si="3"/>
        <v>0.2</v>
      </c>
      <c r="W48" s="67">
        <f t="shared" ref="W48:W53" si="26">S48*3+T48*6</f>
        <v>12</v>
      </c>
      <c r="X48" s="67">
        <f>(Q48-U48)*2.5</f>
        <v>30</v>
      </c>
    </row>
    <row r="49" customFormat="1" spans="1:24">
      <c r="A49" s="44">
        <v>737</v>
      </c>
      <c r="B49" s="30" t="s">
        <v>332</v>
      </c>
      <c r="C49" s="30" t="s">
        <v>321</v>
      </c>
      <c r="D49" s="124">
        <v>2</v>
      </c>
      <c r="E49" s="126">
        <v>3</v>
      </c>
      <c r="F49" s="126">
        <v>0</v>
      </c>
      <c r="G49" s="129">
        <f t="shared" si="10"/>
        <v>0</v>
      </c>
      <c r="H49" s="128">
        <v>0</v>
      </c>
      <c r="I49" s="133">
        <v>10</v>
      </c>
      <c r="J49" s="51">
        <v>7</v>
      </c>
      <c r="K49" s="51">
        <v>10</v>
      </c>
      <c r="L49" s="67">
        <v>7</v>
      </c>
      <c r="M49" s="67">
        <v>905</v>
      </c>
      <c r="N49" s="96">
        <f t="shared" si="12"/>
        <v>1</v>
      </c>
      <c r="O49" s="67">
        <f t="shared" si="24"/>
        <v>90.5</v>
      </c>
      <c r="P49" s="67"/>
      <c r="Q49" s="51">
        <v>39</v>
      </c>
      <c r="R49" s="51">
        <v>47</v>
      </c>
      <c r="S49" s="110">
        <v>25</v>
      </c>
      <c r="T49" s="110">
        <v>5</v>
      </c>
      <c r="U49" s="110">
        <v>30</v>
      </c>
      <c r="V49" s="149">
        <f t="shared" si="3"/>
        <v>0.769230769230769</v>
      </c>
      <c r="W49" s="67">
        <f t="shared" si="26"/>
        <v>105</v>
      </c>
      <c r="X49" s="67"/>
    </row>
    <row r="50" customFormat="1" spans="1:24">
      <c r="A50" s="44">
        <v>588</v>
      </c>
      <c r="B50" s="30" t="s">
        <v>333</v>
      </c>
      <c r="C50" s="30" t="s">
        <v>321</v>
      </c>
      <c r="D50" s="124">
        <v>2</v>
      </c>
      <c r="E50" s="126">
        <v>3</v>
      </c>
      <c r="F50" s="126">
        <v>2</v>
      </c>
      <c r="G50" s="129">
        <f t="shared" si="10"/>
        <v>1</v>
      </c>
      <c r="H50" s="128">
        <v>30</v>
      </c>
      <c r="I50" s="133"/>
      <c r="J50" s="144">
        <v>5</v>
      </c>
      <c r="K50" s="145">
        <v>7</v>
      </c>
      <c r="L50" s="67">
        <v>1</v>
      </c>
      <c r="M50" s="67">
        <v>125</v>
      </c>
      <c r="N50" s="96">
        <f t="shared" si="12"/>
        <v>0.2</v>
      </c>
      <c r="O50" s="67">
        <f t="shared" si="24"/>
        <v>12.5</v>
      </c>
      <c r="P50" s="67">
        <v>24</v>
      </c>
      <c r="Q50" s="51">
        <v>29</v>
      </c>
      <c r="R50" s="51">
        <v>34</v>
      </c>
      <c r="S50" s="110">
        <v>31</v>
      </c>
      <c r="T50" s="110">
        <v>6</v>
      </c>
      <c r="U50" s="110">
        <v>37</v>
      </c>
      <c r="V50" s="149">
        <f t="shared" si="3"/>
        <v>1.27586206896552</v>
      </c>
      <c r="W50" s="67">
        <f t="shared" ref="W50:W52" si="27">S50*4+T50*8</f>
        <v>172</v>
      </c>
      <c r="X50" s="67"/>
    </row>
    <row r="51" customFormat="1" spans="1:24">
      <c r="A51" s="44">
        <v>399</v>
      </c>
      <c r="B51" s="30" t="s">
        <v>334</v>
      </c>
      <c r="C51" s="30" t="s">
        <v>321</v>
      </c>
      <c r="D51" s="124">
        <v>2</v>
      </c>
      <c r="E51" s="126">
        <v>3</v>
      </c>
      <c r="F51" s="126">
        <v>2</v>
      </c>
      <c r="G51" s="129">
        <f t="shared" si="10"/>
        <v>1</v>
      </c>
      <c r="H51" s="128">
        <v>30</v>
      </c>
      <c r="I51" s="133"/>
      <c r="J51" s="51">
        <v>5</v>
      </c>
      <c r="K51" s="51">
        <v>8</v>
      </c>
      <c r="L51" s="67">
        <v>7</v>
      </c>
      <c r="M51" s="67">
        <v>909.6</v>
      </c>
      <c r="N51" s="96">
        <f t="shared" si="12"/>
        <v>1.4</v>
      </c>
      <c r="O51" s="67">
        <f t="shared" si="24"/>
        <v>90.96</v>
      </c>
      <c r="P51" s="67"/>
      <c r="Q51" s="51">
        <v>30</v>
      </c>
      <c r="R51" s="51">
        <v>36</v>
      </c>
      <c r="S51" s="110">
        <v>65</v>
      </c>
      <c r="T51" s="110">
        <v>1</v>
      </c>
      <c r="U51" s="110">
        <v>66</v>
      </c>
      <c r="V51" s="149">
        <f t="shared" si="3"/>
        <v>2.2</v>
      </c>
      <c r="W51" s="67">
        <f t="shared" si="27"/>
        <v>268</v>
      </c>
      <c r="X51" s="67"/>
    </row>
    <row r="52" customFormat="1" spans="1:24">
      <c r="A52" s="44">
        <v>389</v>
      </c>
      <c r="B52" s="30" t="s">
        <v>335</v>
      </c>
      <c r="C52" s="30" t="s">
        <v>321</v>
      </c>
      <c r="D52" s="124">
        <v>2</v>
      </c>
      <c r="E52" s="126">
        <v>3</v>
      </c>
      <c r="F52" s="126">
        <v>4</v>
      </c>
      <c r="G52" s="129">
        <f t="shared" si="10"/>
        <v>2</v>
      </c>
      <c r="H52" s="128">
        <v>100</v>
      </c>
      <c r="I52" s="133"/>
      <c r="J52" s="51">
        <v>5</v>
      </c>
      <c r="K52" s="51">
        <v>8</v>
      </c>
      <c r="L52" s="67">
        <v>3</v>
      </c>
      <c r="M52" s="67">
        <v>366.6</v>
      </c>
      <c r="N52" s="96">
        <f t="shared" si="12"/>
        <v>0.6</v>
      </c>
      <c r="O52" s="67">
        <f t="shared" si="24"/>
        <v>36.66</v>
      </c>
      <c r="P52" s="67">
        <v>12</v>
      </c>
      <c r="Q52" s="51">
        <v>31</v>
      </c>
      <c r="R52" s="51">
        <v>37</v>
      </c>
      <c r="S52" s="110">
        <v>32</v>
      </c>
      <c r="T52" s="110">
        <v>8</v>
      </c>
      <c r="U52" s="110">
        <v>40</v>
      </c>
      <c r="V52" s="149">
        <f t="shared" si="3"/>
        <v>1.29032258064516</v>
      </c>
      <c r="W52" s="67">
        <f t="shared" si="27"/>
        <v>192</v>
      </c>
      <c r="X52" s="67"/>
    </row>
    <row r="53" customFormat="1" spans="1:24">
      <c r="A53" s="44">
        <v>512</v>
      </c>
      <c r="B53" s="30" t="s">
        <v>336</v>
      </c>
      <c r="C53" s="30" t="s">
        <v>321</v>
      </c>
      <c r="D53" s="124">
        <v>3</v>
      </c>
      <c r="E53" s="126">
        <v>4</v>
      </c>
      <c r="F53" s="126">
        <v>1</v>
      </c>
      <c r="G53" s="129">
        <f t="shared" si="10"/>
        <v>0.333333333333333</v>
      </c>
      <c r="H53" s="128">
        <v>15</v>
      </c>
      <c r="I53" s="133">
        <v>10</v>
      </c>
      <c r="J53" s="51">
        <v>9</v>
      </c>
      <c r="K53" s="51">
        <v>13</v>
      </c>
      <c r="L53" s="67">
        <v>6</v>
      </c>
      <c r="M53" s="67">
        <v>753.25</v>
      </c>
      <c r="N53" s="96">
        <f t="shared" si="12"/>
        <v>0.666666666666667</v>
      </c>
      <c r="O53" s="67">
        <f t="shared" si="24"/>
        <v>75.325</v>
      </c>
      <c r="P53" s="67"/>
      <c r="Q53" s="51">
        <v>52</v>
      </c>
      <c r="R53" s="51">
        <v>62</v>
      </c>
      <c r="S53" s="110">
        <v>42</v>
      </c>
      <c r="T53" s="110">
        <v>4</v>
      </c>
      <c r="U53" s="110">
        <v>46</v>
      </c>
      <c r="V53" s="149">
        <f t="shared" si="3"/>
        <v>0.884615384615385</v>
      </c>
      <c r="W53" s="67">
        <f t="shared" si="26"/>
        <v>150</v>
      </c>
      <c r="X53" s="67"/>
    </row>
    <row r="54" customFormat="1" spans="1:24">
      <c r="A54" s="44">
        <v>584</v>
      </c>
      <c r="B54" s="30" t="s">
        <v>337</v>
      </c>
      <c r="C54" s="30" t="s">
        <v>321</v>
      </c>
      <c r="D54" s="124">
        <v>2</v>
      </c>
      <c r="E54" s="126">
        <v>3</v>
      </c>
      <c r="F54" s="126">
        <v>0</v>
      </c>
      <c r="G54" s="129">
        <f t="shared" si="10"/>
        <v>0</v>
      </c>
      <c r="H54" s="128">
        <v>0</v>
      </c>
      <c r="I54" s="133">
        <v>10</v>
      </c>
      <c r="J54" s="51">
        <v>5</v>
      </c>
      <c r="K54" s="51">
        <v>8</v>
      </c>
      <c r="L54" s="67">
        <v>6</v>
      </c>
      <c r="M54" s="67">
        <v>711.6</v>
      </c>
      <c r="N54" s="96">
        <f t="shared" si="12"/>
        <v>1.2</v>
      </c>
      <c r="O54" s="67">
        <f t="shared" si="24"/>
        <v>71.16</v>
      </c>
      <c r="P54" s="67"/>
      <c r="Q54" s="51">
        <v>33</v>
      </c>
      <c r="R54" s="51">
        <v>39</v>
      </c>
      <c r="S54" s="110">
        <v>50</v>
      </c>
      <c r="T54" s="110">
        <v>7</v>
      </c>
      <c r="U54" s="110">
        <v>57</v>
      </c>
      <c r="V54" s="149">
        <f t="shared" si="3"/>
        <v>1.72727272727273</v>
      </c>
      <c r="W54" s="67">
        <f>S54*4+T54*8</f>
        <v>256</v>
      </c>
      <c r="X54" s="67"/>
    </row>
    <row r="55" s="3" customFormat="1" spans="1:24">
      <c r="A55" s="37" t="s">
        <v>303</v>
      </c>
      <c r="B55" s="38"/>
      <c r="C55" s="39" t="s">
        <v>321</v>
      </c>
      <c r="D55" s="37">
        <f t="shared" ref="D55:F55" si="28">SUM(D38:D54)</f>
        <v>44</v>
      </c>
      <c r="E55" s="37">
        <f t="shared" si="28"/>
        <v>72</v>
      </c>
      <c r="F55" s="37">
        <f t="shared" si="28"/>
        <v>34</v>
      </c>
      <c r="G55" s="131">
        <f t="shared" si="10"/>
        <v>0.772727272727273</v>
      </c>
      <c r="H55" s="37">
        <f t="shared" ref="H55:M55" si="29">SUM(H38:H54)</f>
        <v>650</v>
      </c>
      <c r="I55" s="55">
        <f t="shared" si="29"/>
        <v>80</v>
      </c>
      <c r="J55" s="37">
        <f t="shared" si="29"/>
        <v>137</v>
      </c>
      <c r="K55" s="37">
        <f t="shared" si="29"/>
        <v>206</v>
      </c>
      <c r="L55" s="37">
        <f t="shared" si="29"/>
        <v>77</v>
      </c>
      <c r="M55" s="37">
        <f t="shared" si="29"/>
        <v>9849.56</v>
      </c>
      <c r="N55" s="97">
        <f t="shared" si="12"/>
        <v>0.562043795620438</v>
      </c>
      <c r="O55" s="37">
        <f t="shared" ref="O55:U55" si="30">SUM(O38:O54)</f>
        <v>984.956</v>
      </c>
      <c r="P55" s="37">
        <f t="shared" si="30"/>
        <v>354</v>
      </c>
      <c r="Q55" s="37">
        <f t="shared" si="30"/>
        <v>818</v>
      </c>
      <c r="R55" s="37">
        <f t="shared" si="30"/>
        <v>979</v>
      </c>
      <c r="S55" s="37">
        <f t="shared" si="30"/>
        <v>929</v>
      </c>
      <c r="T55" s="37">
        <f t="shared" si="30"/>
        <v>89</v>
      </c>
      <c r="U55" s="37">
        <f t="shared" si="30"/>
        <v>1018</v>
      </c>
      <c r="V55" s="150">
        <f t="shared" si="3"/>
        <v>1.24449877750611</v>
      </c>
      <c r="W55" s="37">
        <f>SUM(W38:W54)</f>
        <v>4251</v>
      </c>
      <c r="X55" s="37">
        <f>SUM(X38:X54)</f>
        <v>140</v>
      </c>
    </row>
    <row r="56" customFormat="1" spans="1:24">
      <c r="A56" s="20">
        <v>355</v>
      </c>
      <c r="B56" s="21" t="s">
        <v>338</v>
      </c>
      <c r="C56" s="21" t="s">
        <v>339</v>
      </c>
      <c r="D56" s="132">
        <v>6</v>
      </c>
      <c r="E56" s="134">
        <v>8</v>
      </c>
      <c r="F56" s="126">
        <v>3</v>
      </c>
      <c r="G56" s="129">
        <f t="shared" si="10"/>
        <v>0.5</v>
      </c>
      <c r="H56" s="128">
        <v>45</v>
      </c>
      <c r="I56" s="133">
        <v>15</v>
      </c>
      <c r="J56" s="44">
        <v>16</v>
      </c>
      <c r="K56" s="56">
        <v>21</v>
      </c>
      <c r="L56" s="67">
        <v>17</v>
      </c>
      <c r="M56" s="67">
        <v>2095</v>
      </c>
      <c r="N56" s="96">
        <f t="shared" si="12"/>
        <v>1.0625</v>
      </c>
      <c r="O56" s="67">
        <f t="shared" ref="O56:O62" si="31">M56*0.1</f>
        <v>209.5</v>
      </c>
      <c r="P56" s="67"/>
      <c r="Q56" s="43">
        <v>70</v>
      </c>
      <c r="R56" s="43">
        <v>83</v>
      </c>
      <c r="S56" s="110">
        <v>46</v>
      </c>
      <c r="T56" s="110">
        <v>14</v>
      </c>
      <c r="U56" s="110">
        <v>60</v>
      </c>
      <c r="V56" s="149">
        <f t="shared" si="3"/>
        <v>0.857142857142857</v>
      </c>
      <c r="W56" s="67">
        <f t="shared" ref="W56:W59" si="32">S56*3+T56*6</f>
        <v>222</v>
      </c>
      <c r="X56" s="67"/>
    </row>
    <row r="57" customFormat="1" spans="1:24">
      <c r="A57" s="28">
        <v>363</v>
      </c>
      <c r="B57" s="29" t="s">
        <v>340</v>
      </c>
      <c r="C57" s="29" t="s">
        <v>339</v>
      </c>
      <c r="D57" s="132">
        <v>3</v>
      </c>
      <c r="E57" s="134">
        <v>5</v>
      </c>
      <c r="F57" s="126">
        <v>0</v>
      </c>
      <c r="G57" s="129">
        <f t="shared" si="10"/>
        <v>0</v>
      </c>
      <c r="H57" s="128">
        <v>0</v>
      </c>
      <c r="I57" s="133">
        <v>15</v>
      </c>
      <c r="J57" s="44">
        <v>11</v>
      </c>
      <c r="K57" s="56">
        <v>15</v>
      </c>
      <c r="L57" s="67">
        <v>9</v>
      </c>
      <c r="M57" s="67">
        <v>1095</v>
      </c>
      <c r="N57" s="96">
        <f t="shared" si="12"/>
        <v>0.818181818181818</v>
      </c>
      <c r="O57" s="67">
        <f t="shared" si="31"/>
        <v>109.5</v>
      </c>
      <c r="P57" s="67"/>
      <c r="Q57" s="43">
        <v>58</v>
      </c>
      <c r="R57" s="43">
        <v>69</v>
      </c>
      <c r="S57" s="110">
        <v>11</v>
      </c>
      <c r="T57" s="110">
        <v>4</v>
      </c>
      <c r="U57" s="110">
        <v>15</v>
      </c>
      <c r="V57" s="149">
        <f t="shared" si="3"/>
        <v>0.258620689655172</v>
      </c>
      <c r="W57" s="67">
        <f t="shared" si="32"/>
        <v>57</v>
      </c>
      <c r="X57" s="67">
        <f>(Q57-U57)*2.5</f>
        <v>107.5</v>
      </c>
    </row>
    <row r="58" customFormat="1" spans="1:24">
      <c r="A58" s="28">
        <v>373</v>
      </c>
      <c r="B58" s="29" t="s">
        <v>341</v>
      </c>
      <c r="C58" s="29" t="s">
        <v>339</v>
      </c>
      <c r="D58" s="132">
        <v>3</v>
      </c>
      <c r="E58" s="134">
        <v>5</v>
      </c>
      <c r="F58" s="126">
        <v>3</v>
      </c>
      <c r="G58" s="129">
        <f t="shared" si="10"/>
        <v>1</v>
      </c>
      <c r="H58" s="128">
        <v>45</v>
      </c>
      <c r="I58" s="133"/>
      <c r="J58" s="44">
        <v>11</v>
      </c>
      <c r="K58" s="56">
        <v>15</v>
      </c>
      <c r="L58" s="67">
        <v>8</v>
      </c>
      <c r="M58" s="67">
        <v>1030</v>
      </c>
      <c r="N58" s="96">
        <f t="shared" si="12"/>
        <v>0.727272727272727</v>
      </c>
      <c r="O58" s="67">
        <f t="shared" si="31"/>
        <v>103</v>
      </c>
      <c r="P58" s="67"/>
      <c r="Q58" s="43">
        <v>56</v>
      </c>
      <c r="R58" s="43">
        <v>67</v>
      </c>
      <c r="S58" s="110">
        <v>58</v>
      </c>
      <c r="T58" s="110">
        <v>3</v>
      </c>
      <c r="U58" s="110">
        <v>61</v>
      </c>
      <c r="V58" s="149">
        <f t="shared" si="3"/>
        <v>1.08928571428571</v>
      </c>
      <c r="W58" s="67">
        <f t="shared" ref="W58:W62" si="33">S58*4+T58*8</f>
        <v>256</v>
      </c>
      <c r="X58" s="67"/>
    </row>
    <row r="59" customFormat="1" spans="1:24">
      <c r="A59" s="28">
        <v>511</v>
      </c>
      <c r="B59" s="29" t="s">
        <v>342</v>
      </c>
      <c r="C59" s="29" t="s">
        <v>339</v>
      </c>
      <c r="D59" s="132">
        <v>2</v>
      </c>
      <c r="E59" s="134">
        <v>4</v>
      </c>
      <c r="F59" s="126">
        <v>0</v>
      </c>
      <c r="G59" s="129">
        <f t="shared" si="10"/>
        <v>0</v>
      </c>
      <c r="H59" s="128">
        <v>0</v>
      </c>
      <c r="I59" s="133">
        <v>10</v>
      </c>
      <c r="J59" s="44">
        <v>5</v>
      </c>
      <c r="K59" s="56">
        <v>10</v>
      </c>
      <c r="L59" s="67">
        <v>9</v>
      </c>
      <c r="M59" s="67">
        <v>1211.44</v>
      </c>
      <c r="N59" s="96">
        <f t="shared" si="12"/>
        <v>1.8</v>
      </c>
      <c r="O59" s="67">
        <f t="shared" si="31"/>
        <v>121.144</v>
      </c>
      <c r="P59" s="67"/>
      <c r="Q59" s="43">
        <v>51</v>
      </c>
      <c r="R59" s="43">
        <v>62</v>
      </c>
      <c r="S59" s="110">
        <v>21</v>
      </c>
      <c r="T59" s="110">
        <v>10</v>
      </c>
      <c r="U59" s="110">
        <v>31</v>
      </c>
      <c r="V59" s="149">
        <f t="shared" si="3"/>
        <v>0.607843137254902</v>
      </c>
      <c r="W59" s="67">
        <f t="shared" si="32"/>
        <v>123</v>
      </c>
      <c r="X59" s="67">
        <f t="shared" ref="X59:X64" si="34">(Q59-U59)*2.5</f>
        <v>50</v>
      </c>
    </row>
    <row r="60" customFormat="1" spans="1:24">
      <c r="A60" s="28">
        <v>515</v>
      </c>
      <c r="B60" s="29" t="s">
        <v>343</v>
      </c>
      <c r="C60" s="29" t="s">
        <v>339</v>
      </c>
      <c r="D60" s="132">
        <v>3</v>
      </c>
      <c r="E60" s="134">
        <v>5</v>
      </c>
      <c r="F60" s="126">
        <v>5</v>
      </c>
      <c r="G60" s="129">
        <f t="shared" si="10"/>
        <v>1.66666666666667</v>
      </c>
      <c r="H60" s="128">
        <v>125</v>
      </c>
      <c r="I60" s="133"/>
      <c r="J60" s="44">
        <v>11</v>
      </c>
      <c r="K60" s="56">
        <v>15</v>
      </c>
      <c r="L60" s="67">
        <v>12</v>
      </c>
      <c r="M60" s="67">
        <v>1530</v>
      </c>
      <c r="N60" s="96">
        <f t="shared" si="12"/>
        <v>1.09090909090909</v>
      </c>
      <c r="O60" s="67">
        <f t="shared" si="31"/>
        <v>153</v>
      </c>
      <c r="P60" s="67"/>
      <c r="Q60" s="43">
        <v>57</v>
      </c>
      <c r="R60" s="43">
        <v>68</v>
      </c>
      <c r="S60" s="110">
        <v>54</v>
      </c>
      <c r="T60" s="110">
        <v>12</v>
      </c>
      <c r="U60" s="110">
        <v>66</v>
      </c>
      <c r="V60" s="149">
        <f t="shared" si="3"/>
        <v>1.15789473684211</v>
      </c>
      <c r="W60" s="67">
        <f t="shared" si="33"/>
        <v>312</v>
      </c>
      <c r="X60" s="67"/>
    </row>
    <row r="61" customFormat="1" spans="1:24">
      <c r="A61" s="28">
        <v>545</v>
      </c>
      <c r="B61" s="29" t="s">
        <v>344</v>
      </c>
      <c r="C61" s="29" t="s">
        <v>339</v>
      </c>
      <c r="D61" s="132">
        <v>3</v>
      </c>
      <c r="E61" s="134">
        <v>5</v>
      </c>
      <c r="F61" s="126">
        <v>3</v>
      </c>
      <c r="G61" s="129">
        <f t="shared" si="10"/>
        <v>1</v>
      </c>
      <c r="H61" s="128">
        <v>45</v>
      </c>
      <c r="I61" s="133"/>
      <c r="J61" s="56">
        <v>17</v>
      </c>
      <c r="K61" s="56">
        <v>20</v>
      </c>
      <c r="L61" s="67">
        <v>7</v>
      </c>
      <c r="M61" s="67">
        <v>845</v>
      </c>
      <c r="N61" s="96">
        <f t="shared" si="12"/>
        <v>0.411764705882353</v>
      </c>
      <c r="O61" s="67">
        <f t="shared" si="31"/>
        <v>84.5</v>
      </c>
      <c r="P61" s="67">
        <v>60</v>
      </c>
      <c r="Q61" s="43">
        <v>58</v>
      </c>
      <c r="R61" s="43">
        <v>69</v>
      </c>
      <c r="S61" s="110">
        <v>76</v>
      </c>
      <c r="T61" s="110">
        <v>11</v>
      </c>
      <c r="U61" s="110">
        <v>87</v>
      </c>
      <c r="V61" s="149">
        <f t="shared" si="3"/>
        <v>1.5</v>
      </c>
      <c r="W61" s="67">
        <f t="shared" si="33"/>
        <v>392</v>
      </c>
      <c r="X61" s="67"/>
    </row>
    <row r="62" customFormat="1" spans="1:24">
      <c r="A62" s="28">
        <v>578</v>
      </c>
      <c r="B62" s="29" t="s">
        <v>345</v>
      </c>
      <c r="C62" s="29" t="s">
        <v>339</v>
      </c>
      <c r="D62" s="132">
        <v>3</v>
      </c>
      <c r="E62" s="134">
        <v>5</v>
      </c>
      <c r="F62" s="126">
        <v>2</v>
      </c>
      <c r="G62" s="129">
        <f t="shared" si="10"/>
        <v>0.666666666666667</v>
      </c>
      <c r="H62" s="128">
        <v>30</v>
      </c>
      <c r="I62" s="133"/>
      <c r="J62" s="44">
        <v>5</v>
      </c>
      <c r="K62" s="56">
        <v>15</v>
      </c>
      <c r="L62" s="67">
        <v>8</v>
      </c>
      <c r="M62" s="67">
        <v>910</v>
      </c>
      <c r="N62" s="96">
        <f t="shared" si="12"/>
        <v>1.6</v>
      </c>
      <c r="O62" s="67">
        <f t="shared" si="31"/>
        <v>91</v>
      </c>
      <c r="P62" s="67"/>
      <c r="Q62" s="43">
        <v>58</v>
      </c>
      <c r="R62" s="43">
        <v>69</v>
      </c>
      <c r="S62" s="110">
        <v>99</v>
      </c>
      <c r="T62" s="110">
        <v>7</v>
      </c>
      <c r="U62" s="110">
        <v>106</v>
      </c>
      <c r="V62" s="149">
        <f t="shared" si="3"/>
        <v>1.82758620689655</v>
      </c>
      <c r="W62" s="67">
        <f t="shared" si="33"/>
        <v>452</v>
      </c>
      <c r="X62" s="67"/>
    </row>
    <row r="63" customFormat="1" spans="1:24">
      <c r="A63" s="28">
        <v>598</v>
      </c>
      <c r="B63" s="29" t="s">
        <v>346</v>
      </c>
      <c r="C63" s="29" t="s">
        <v>339</v>
      </c>
      <c r="D63" s="132">
        <v>2</v>
      </c>
      <c r="E63" s="134">
        <v>4</v>
      </c>
      <c r="F63" s="126">
        <v>0</v>
      </c>
      <c r="G63" s="129">
        <f t="shared" si="10"/>
        <v>0</v>
      </c>
      <c r="H63" s="128">
        <v>0</v>
      </c>
      <c r="I63" s="133">
        <v>10</v>
      </c>
      <c r="J63" s="44">
        <v>5</v>
      </c>
      <c r="K63" s="56">
        <v>9</v>
      </c>
      <c r="L63" s="67">
        <v>10</v>
      </c>
      <c r="M63" s="67">
        <v>1310</v>
      </c>
      <c r="N63" s="96">
        <f t="shared" si="12"/>
        <v>2</v>
      </c>
      <c r="O63" s="67">
        <f>M63*0.13</f>
        <v>170.3</v>
      </c>
      <c r="P63" s="67"/>
      <c r="Q63" s="43">
        <v>51</v>
      </c>
      <c r="R63" s="43">
        <v>62</v>
      </c>
      <c r="S63" s="110">
        <v>27</v>
      </c>
      <c r="T63" s="110">
        <v>6</v>
      </c>
      <c r="U63" s="110">
        <v>33</v>
      </c>
      <c r="V63" s="149">
        <f t="shared" si="3"/>
        <v>0.647058823529412</v>
      </c>
      <c r="W63" s="67">
        <f t="shared" ref="W63:W65" si="35">S63*3+T63*6</f>
        <v>117</v>
      </c>
      <c r="X63" s="67">
        <f t="shared" si="34"/>
        <v>45</v>
      </c>
    </row>
    <row r="64" customFormat="1" spans="1:24">
      <c r="A64" s="28">
        <v>702</v>
      </c>
      <c r="B64" s="29" t="s">
        <v>347</v>
      </c>
      <c r="C64" s="29" t="s">
        <v>339</v>
      </c>
      <c r="D64" s="132">
        <v>2</v>
      </c>
      <c r="E64" s="134">
        <v>4</v>
      </c>
      <c r="F64" s="126">
        <v>0</v>
      </c>
      <c r="G64" s="129">
        <f t="shared" si="10"/>
        <v>0</v>
      </c>
      <c r="H64" s="128">
        <v>0</v>
      </c>
      <c r="I64" s="133">
        <v>10</v>
      </c>
      <c r="J64" s="44">
        <v>9</v>
      </c>
      <c r="K64" s="56">
        <v>13</v>
      </c>
      <c r="L64" s="67">
        <v>5</v>
      </c>
      <c r="M64" s="67">
        <v>685</v>
      </c>
      <c r="N64" s="96">
        <f t="shared" si="12"/>
        <v>0.555555555555556</v>
      </c>
      <c r="O64" s="67">
        <f t="shared" ref="O64:O70" si="36">M64*0.1</f>
        <v>68.5</v>
      </c>
      <c r="P64" s="67">
        <v>24</v>
      </c>
      <c r="Q64" s="43">
        <v>53</v>
      </c>
      <c r="R64" s="43">
        <v>64</v>
      </c>
      <c r="S64" s="110">
        <v>24</v>
      </c>
      <c r="T64" s="110">
        <v>7</v>
      </c>
      <c r="U64" s="110">
        <v>31</v>
      </c>
      <c r="V64" s="149">
        <f t="shared" si="3"/>
        <v>0.584905660377358</v>
      </c>
      <c r="W64" s="67">
        <f t="shared" si="35"/>
        <v>114</v>
      </c>
      <c r="X64" s="67">
        <f t="shared" si="34"/>
        <v>55</v>
      </c>
    </row>
    <row r="65" customFormat="1" spans="1:24">
      <c r="A65" s="28">
        <v>707</v>
      </c>
      <c r="B65" s="29" t="s">
        <v>348</v>
      </c>
      <c r="C65" s="29" t="s">
        <v>339</v>
      </c>
      <c r="D65" s="132">
        <v>5</v>
      </c>
      <c r="E65" s="134">
        <v>8</v>
      </c>
      <c r="F65" s="126">
        <v>1</v>
      </c>
      <c r="G65" s="129">
        <f t="shared" si="10"/>
        <v>0.2</v>
      </c>
      <c r="H65" s="128">
        <v>15</v>
      </c>
      <c r="I65" s="133">
        <v>20</v>
      </c>
      <c r="J65" s="56">
        <v>16</v>
      </c>
      <c r="K65" s="56">
        <v>22</v>
      </c>
      <c r="L65" s="67">
        <v>5</v>
      </c>
      <c r="M65" s="67">
        <v>655</v>
      </c>
      <c r="N65" s="96">
        <f t="shared" si="12"/>
        <v>0.3125</v>
      </c>
      <c r="O65" s="67">
        <f t="shared" si="36"/>
        <v>65.5</v>
      </c>
      <c r="P65" s="67">
        <v>66</v>
      </c>
      <c r="Q65" s="43">
        <v>70</v>
      </c>
      <c r="R65" s="43">
        <v>83</v>
      </c>
      <c r="S65" s="110">
        <v>58</v>
      </c>
      <c r="T65" s="110">
        <v>2</v>
      </c>
      <c r="U65" s="110">
        <v>60</v>
      </c>
      <c r="V65" s="149">
        <f t="shared" si="3"/>
        <v>0.857142857142857</v>
      </c>
      <c r="W65" s="67">
        <f t="shared" si="35"/>
        <v>186</v>
      </c>
      <c r="X65" s="67"/>
    </row>
    <row r="66" customFormat="1" spans="1:24">
      <c r="A66" s="28">
        <v>712</v>
      </c>
      <c r="B66" s="29" t="s">
        <v>349</v>
      </c>
      <c r="C66" s="29" t="s">
        <v>339</v>
      </c>
      <c r="D66" s="132">
        <v>7</v>
      </c>
      <c r="E66" s="134">
        <v>9</v>
      </c>
      <c r="F66" s="126">
        <v>0</v>
      </c>
      <c r="G66" s="129">
        <f t="shared" si="10"/>
        <v>0</v>
      </c>
      <c r="H66" s="128">
        <v>0</v>
      </c>
      <c r="I66" s="133">
        <v>35</v>
      </c>
      <c r="J66" s="44">
        <v>17</v>
      </c>
      <c r="K66" s="56">
        <v>23</v>
      </c>
      <c r="L66" s="67">
        <v>16</v>
      </c>
      <c r="M66" s="67">
        <v>1970</v>
      </c>
      <c r="N66" s="96">
        <f t="shared" si="12"/>
        <v>0.941176470588235</v>
      </c>
      <c r="O66" s="67">
        <f t="shared" si="36"/>
        <v>197</v>
      </c>
      <c r="P66" s="67"/>
      <c r="Q66" s="43">
        <v>72</v>
      </c>
      <c r="R66" s="43">
        <v>84</v>
      </c>
      <c r="S66" s="110">
        <v>72</v>
      </c>
      <c r="T66" s="110">
        <v>5</v>
      </c>
      <c r="U66" s="110">
        <v>77</v>
      </c>
      <c r="V66" s="149">
        <f t="shared" si="3"/>
        <v>1.06944444444444</v>
      </c>
      <c r="W66" s="67">
        <f t="shared" ref="W66:W69" si="37">S66*4+T66*8</f>
        <v>328</v>
      </c>
      <c r="X66" s="67"/>
    </row>
    <row r="67" customFormat="1" spans="1:24">
      <c r="A67" s="28">
        <v>718</v>
      </c>
      <c r="B67" s="29" t="s">
        <v>350</v>
      </c>
      <c r="C67" s="29" t="s">
        <v>339</v>
      </c>
      <c r="D67" s="132">
        <v>2</v>
      </c>
      <c r="E67" s="134">
        <v>4</v>
      </c>
      <c r="F67" s="126">
        <v>0</v>
      </c>
      <c r="G67" s="129">
        <f t="shared" si="10"/>
        <v>0</v>
      </c>
      <c r="H67" s="128">
        <v>0</v>
      </c>
      <c r="I67" s="133">
        <v>10</v>
      </c>
      <c r="J67" s="56">
        <v>7</v>
      </c>
      <c r="K67" s="56">
        <v>11</v>
      </c>
      <c r="L67" s="67">
        <v>2</v>
      </c>
      <c r="M67" s="67">
        <v>250</v>
      </c>
      <c r="N67" s="96">
        <f t="shared" si="12"/>
        <v>0.285714285714286</v>
      </c>
      <c r="O67" s="67">
        <f t="shared" si="36"/>
        <v>25</v>
      </c>
      <c r="P67" s="67">
        <v>30</v>
      </c>
      <c r="Q67" s="43">
        <v>50</v>
      </c>
      <c r="R67" s="43">
        <v>61</v>
      </c>
      <c r="S67" s="110">
        <v>6</v>
      </c>
      <c r="T67" s="110">
        <v>2</v>
      </c>
      <c r="U67" s="110">
        <v>8</v>
      </c>
      <c r="V67" s="149">
        <f t="shared" ref="V67:V70" si="38">U67/Q67</f>
        <v>0.16</v>
      </c>
      <c r="W67" s="67">
        <f>S67*3+T67*6</f>
        <v>30</v>
      </c>
      <c r="X67" s="67">
        <f>(Q67-U67)*2.5</f>
        <v>105</v>
      </c>
    </row>
    <row r="68" customFormat="1" spans="1:24">
      <c r="A68" s="28">
        <v>723</v>
      </c>
      <c r="B68" s="29" t="s">
        <v>351</v>
      </c>
      <c r="C68" s="29" t="s">
        <v>339</v>
      </c>
      <c r="D68" s="132">
        <v>2</v>
      </c>
      <c r="E68" s="134">
        <v>4</v>
      </c>
      <c r="F68" s="126">
        <v>0</v>
      </c>
      <c r="G68" s="129">
        <f t="shared" si="10"/>
        <v>0</v>
      </c>
      <c r="H68" s="128">
        <v>0</v>
      </c>
      <c r="I68" s="133">
        <v>10</v>
      </c>
      <c r="J68" s="44">
        <v>7</v>
      </c>
      <c r="K68" s="56">
        <v>11</v>
      </c>
      <c r="L68" s="67">
        <v>6</v>
      </c>
      <c r="M68" s="67">
        <v>810</v>
      </c>
      <c r="N68" s="96">
        <f t="shared" si="12"/>
        <v>0.857142857142857</v>
      </c>
      <c r="O68" s="67">
        <f t="shared" si="36"/>
        <v>81</v>
      </c>
      <c r="P68" s="67"/>
      <c r="Q68" s="43">
        <v>50</v>
      </c>
      <c r="R68" s="43">
        <v>61</v>
      </c>
      <c r="S68" s="110">
        <v>55</v>
      </c>
      <c r="T68" s="110">
        <v>9</v>
      </c>
      <c r="U68" s="110">
        <v>64</v>
      </c>
      <c r="V68" s="149">
        <f t="shared" si="38"/>
        <v>1.28</v>
      </c>
      <c r="W68" s="67">
        <f t="shared" si="37"/>
        <v>292</v>
      </c>
      <c r="X68" s="67"/>
    </row>
    <row r="69" customFormat="1" spans="1:24">
      <c r="A69" s="28">
        <v>724</v>
      </c>
      <c r="B69" s="29" t="s">
        <v>352</v>
      </c>
      <c r="C69" s="29" t="s">
        <v>339</v>
      </c>
      <c r="D69" s="132">
        <v>4</v>
      </c>
      <c r="E69" s="134">
        <v>6</v>
      </c>
      <c r="F69" s="126">
        <v>1</v>
      </c>
      <c r="G69" s="129">
        <f t="shared" si="10"/>
        <v>0.25</v>
      </c>
      <c r="H69" s="128">
        <v>15</v>
      </c>
      <c r="I69" s="133">
        <v>15</v>
      </c>
      <c r="J69" s="44">
        <v>10</v>
      </c>
      <c r="K69" s="56">
        <v>16</v>
      </c>
      <c r="L69" s="67">
        <v>10</v>
      </c>
      <c r="M69" s="67">
        <v>1280</v>
      </c>
      <c r="N69" s="96">
        <f t="shared" si="12"/>
        <v>1</v>
      </c>
      <c r="O69" s="67">
        <f t="shared" si="36"/>
        <v>128</v>
      </c>
      <c r="P69" s="67"/>
      <c r="Q69" s="43">
        <v>64</v>
      </c>
      <c r="R69" s="43">
        <v>75</v>
      </c>
      <c r="S69" s="110">
        <v>79</v>
      </c>
      <c r="T69" s="110">
        <v>29</v>
      </c>
      <c r="U69" s="110">
        <v>108</v>
      </c>
      <c r="V69" s="149">
        <f t="shared" si="38"/>
        <v>1.6875</v>
      </c>
      <c r="W69" s="67">
        <f t="shared" si="37"/>
        <v>548</v>
      </c>
      <c r="X69" s="67"/>
    </row>
    <row r="70" customFormat="1" spans="1:24">
      <c r="A70" s="28">
        <v>740</v>
      </c>
      <c r="B70" s="29" t="s">
        <v>353</v>
      </c>
      <c r="C70" s="29" t="s">
        <v>339</v>
      </c>
      <c r="D70" s="132">
        <v>1</v>
      </c>
      <c r="E70" s="134">
        <v>2</v>
      </c>
      <c r="F70" s="126">
        <v>2</v>
      </c>
      <c r="G70" s="129">
        <f t="shared" si="10"/>
        <v>2</v>
      </c>
      <c r="H70" s="128">
        <v>50</v>
      </c>
      <c r="I70" s="133"/>
      <c r="J70" s="44">
        <v>4</v>
      </c>
      <c r="K70" s="56">
        <v>9</v>
      </c>
      <c r="L70" s="67">
        <v>2</v>
      </c>
      <c r="M70" s="67">
        <v>250</v>
      </c>
      <c r="N70" s="96">
        <f t="shared" si="12"/>
        <v>0.5</v>
      </c>
      <c r="O70" s="67">
        <f t="shared" si="36"/>
        <v>25</v>
      </c>
      <c r="P70" s="67">
        <v>12</v>
      </c>
      <c r="Q70" s="46">
        <v>47</v>
      </c>
      <c r="R70" s="46">
        <v>58</v>
      </c>
      <c r="S70" s="110">
        <v>38</v>
      </c>
      <c r="T70" s="110">
        <v>8</v>
      </c>
      <c r="U70" s="110">
        <v>46</v>
      </c>
      <c r="V70" s="149">
        <f t="shared" si="38"/>
        <v>0.978723404255319</v>
      </c>
      <c r="W70" s="67">
        <f t="shared" ref="W70:W75" si="39">S70*3+T70*6</f>
        <v>162</v>
      </c>
      <c r="X70" s="67"/>
    </row>
    <row r="71" customFormat="1" spans="1:24">
      <c r="A71" s="28">
        <v>743</v>
      </c>
      <c r="B71" s="29" t="s">
        <v>354</v>
      </c>
      <c r="C71" s="29" t="s">
        <v>339</v>
      </c>
      <c r="D71" s="132"/>
      <c r="E71" s="134"/>
      <c r="F71" s="126"/>
      <c r="G71" s="129"/>
      <c r="H71" s="128"/>
      <c r="I71" s="133"/>
      <c r="J71" s="44"/>
      <c r="K71" s="56"/>
      <c r="L71" s="67"/>
      <c r="M71" s="67"/>
      <c r="N71" s="96" t="e">
        <f t="shared" si="12"/>
        <v>#DIV/0!</v>
      </c>
      <c r="O71" s="67"/>
      <c r="P71" s="67"/>
      <c r="Q71" s="46">
        <v>0</v>
      </c>
      <c r="R71" s="46">
        <v>0</v>
      </c>
      <c r="S71" s="110"/>
      <c r="T71" s="110"/>
      <c r="U71" s="110"/>
      <c r="V71" s="149"/>
      <c r="W71" s="67"/>
      <c r="X71" s="67"/>
    </row>
    <row r="72" s="3" customFormat="1" spans="1:24">
      <c r="A72" s="37" t="s">
        <v>303</v>
      </c>
      <c r="B72" s="38"/>
      <c r="C72" s="38" t="s">
        <v>339</v>
      </c>
      <c r="D72" s="48">
        <f t="shared" ref="D72:BB72" si="40">SUM(D56:D71)</f>
        <v>48</v>
      </c>
      <c r="E72" s="48">
        <f t="shared" si="40"/>
        <v>78</v>
      </c>
      <c r="F72" s="48">
        <f t="shared" si="40"/>
        <v>20</v>
      </c>
      <c r="G72" s="48">
        <f t="shared" si="40"/>
        <v>7.28333333333333</v>
      </c>
      <c r="H72" s="48">
        <f t="shared" si="40"/>
        <v>370</v>
      </c>
      <c r="I72" s="48">
        <f t="shared" si="40"/>
        <v>150</v>
      </c>
      <c r="J72" s="48">
        <f t="shared" si="40"/>
        <v>151</v>
      </c>
      <c r="K72" s="48">
        <f t="shared" si="40"/>
        <v>225</v>
      </c>
      <c r="L72" s="48">
        <f t="shared" si="40"/>
        <v>126</v>
      </c>
      <c r="M72" s="48">
        <f t="shared" si="40"/>
        <v>15926.44</v>
      </c>
      <c r="N72" s="48" t="e">
        <f t="shared" si="40"/>
        <v>#DIV/0!</v>
      </c>
      <c r="O72" s="48">
        <f t="shared" si="40"/>
        <v>1631.944</v>
      </c>
      <c r="P72" s="48">
        <f t="shared" si="40"/>
        <v>192</v>
      </c>
      <c r="Q72" s="48">
        <f t="shared" si="40"/>
        <v>865</v>
      </c>
      <c r="R72" s="48">
        <f t="shared" si="40"/>
        <v>1035</v>
      </c>
      <c r="S72" s="48">
        <f t="shared" si="40"/>
        <v>724</v>
      </c>
      <c r="T72" s="48">
        <f t="shared" si="40"/>
        <v>129</v>
      </c>
      <c r="U72" s="48">
        <f t="shared" si="40"/>
        <v>853</v>
      </c>
      <c r="V72" s="48">
        <f t="shared" si="40"/>
        <v>14.5631485318267</v>
      </c>
      <c r="W72" s="48">
        <f t="shared" si="40"/>
        <v>3591</v>
      </c>
      <c r="X72" s="48">
        <f t="shared" si="40"/>
        <v>362.5</v>
      </c>
    </row>
    <row r="73" customFormat="1" spans="1:24">
      <c r="A73" s="50">
        <v>341</v>
      </c>
      <c r="B73" s="21" t="s">
        <v>355</v>
      </c>
      <c r="C73" s="21" t="s">
        <v>356</v>
      </c>
      <c r="D73" s="124">
        <v>9</v>
      </c>
      <c r="E73" s="126">
        <v>14</v>
      </c>
      <c r="F73" s="126">
        <v>23</v>
      </c>
      <c r="G73" s="129">
        <f t="shared" ref="G73:G105" si="41">F73/D73</f>
        <v>2.55555555555556</v>
      </c>
      <c r="H73" s="128">
        <v>575</v>
      </c>
      <c r="I73" s="133"/>
      <c r="J73" s="43">
        <v>30</v>
      </c>
      <c r="K73" s="43">
        <v>44</v>
      </c>
      <c r="L73" s="67">
        <v>30</v>
      </c>
      <c r="M73" s="67">
        <v>3841.44</v>
      </c>
      <c r="N73" s="96">
        <f t="shared" ref="N73:N105" si="42">L73/J73</f>
        <v>1</v>
      </c>
      <c r="O73" s="67">
        <f t="shared" ref="O73:O87" si="43">M73*0.1</f>
        <v>384.144</v>
      </c>
      <c r="P73" s="67"/>
      <c r="Q73" s="77">
        <v>157</v>
      </c>
      <c r="R73" s="77">
        <v>188</v>
      </c>
      <c r="S73" s="110">
        <v>107</v>
      </c>
      <c r="T73" s="110">
        <v>49</v>
      </c>
      <c r="U73" s="110">
        <v>156</v>
      </c>
      <c r="V73" s="149">
        <f t="shared" ref="V73:V105" si="44">U73/Q73</f>
        <v>0.993630573248408</v>
      </c>
      <c r="W73" s="67">
        <f t="shared" si="39"/>
        <v>615</v>
      </c>
      <c r="X73" s="67"/>
    </row>
    <row r="74" customFormat="1" spans="1:24">
      <c r="A74" s="44">
        <v>539</v>
      </c>
      <c r="B74" s="29" t="s">
        <v>357</v>
      </c>
      <c r="C74" s="29" t="s">
        <v>356</v>
      </c>
      <c r="D74" s="124">
        <v>2</v>
      </c>
      <c r="E74" s="126">
        <v>3</v>
      </c>
      <c r="F74" s="126">
        <v>0</v>
      </c>
      <c r="G74" s="129">
        <f t="shared" si="41"/>
        <v>0</v>
      </c>
      <c r="H74" s="128">
        <v>0</v>
      </c>
      <c r="I74" s="133">
        <v>10</v>
      </c>
      <c r="J74" s="43">
        <v>5</v>
      </c>
      <c r="K74" s="43">
        <v>10</v>
      </c>
      <c r="L74" s="67">
        <v>3</v>
      </c>
      <c r="M74" s="67">
        <v>405</v>
      </c>
      <c r="N74" s="96">
        <f t="shared" si="42"/>
        <v>0.6</v>
      </c>
      <c r="O74" s="67">
        <f t="shared" si="43"/>
        <v>40.5</v>
      </c>
      <c r="P74" s="67">
        <v>12</v>
      </c>
      <c r="Q74" s="43">
        <v>33</v>
      </c>
      <c r="R74" s="43">
        <v>40</v>
      </c>
      <c r="S74" s="110">
        <v>41</v>
      </c>
      <c r="T74" s="110">
        <v>9</v>
      </c>
      <c r="U74" s="110">
        <v>50</v>
      </c>
      <c r="V74" s="149">
        <f t="shared" si="44"/>
        <v>1.51515151515152</v>
      </c>
      <c r="W74" s="67">
        <f t="shared" ref="W74:W77" si="45">S74*4+T74*8</f>
        <v>236</v>
      </c>
      <c r="X74" s="67"/>
    </row>
    <row r="75" customFormat="1" spans="1:24">
      <c r="A75" s="44">
        <v>548</v>
      </c>
      <c r="B75" s="29" t="s">
        <v>358</v>
      </c>
      <c r="C75" s="29" t="s">
        <v>356</v>
      </c>
      <c r="D75" s="124">
        <v>2</v>
      </c>
      <c r="E75" s="126">
        <v>3</v>
      </c>
      <c r="F75" s="126">
        <v>0</v>
      </c>
      <c r="G75" s="129">
        <f t="shared" si="41"/>
        <v>0</v>
      </c>
      <c r="H75" s="128">
        <v>0</v>
      </c>
      <c r="I75" s="133">
        <v>10</v>
      </c>
      <c r="J75" s="110">
        <v>6</v>
      </c>
      <c r="K75" s="43">
        <v>10</v>
      </c>
      <c r="L75" s="67">
        <v>0</v>
      </c>
      <c r="M75" s="67">
        <v>0</v>
      </c>
      <c r="N75" s="96">
        <f t="shared" si="42"/>
        <v>0</v>
      </c>
      <c r="O75" s="67">
        <f t="shared" si="43"/>
        <v>0</v>
      </c>
      <c r="P75" s="67">
        <v>36</v>
      </c>
      <c r="Q75" s="43">
        <v>32</v>
      </c>
      <c r="R75" s="43">
        <v>38</v>
      </c>
      <c r="S75" s="110">
        <v>9</v>
      </c>
      <c r="T75" s="110">
        <v>1</v>
      </c>
      <c r="U75" s="110">
        <v>10</v>
      </c>
      <c r="V75" s="149">
        <f t="shared" si="44"/>
        <v>0.3125</v>
      </c>
      <c r="W75" s="67">
        <f t="shared" si="39"/>
        <v>33</v>
      </c>
      <c r="X75" s="67">
        <f>(Q75-U75)*2.5</f>
        <v>55</v>
      </c>
    </row>
    <row r="76" customFormat="1" spans="1:24">
      <c r="A76" s="44">
        <v>549</v>
      </c>
      <c r="B76" s="29" t="s">
        <v>359</v>
      </c>
      <c r="C76" s="29" t="s">
        <v>356</v>
      </c>
      <c r="D76" s="124">
        <v>1</v>
      </c>
      <c r="E76" s="126">
        <v>2</v>
      </c>
      <c r="F76" s="126">
        <v>0</v>
      </c>
      <c r="G76" s="129">
        <f t="shared" si="41"/>
        <v>0</v>
      </c>
      <c r="H76" s="128">
        <v>0</v>
      </c>
      <c r="I76" s="133">
        <v>5</v>
      </c>
      <c r="J76" s="110">
        <v>5</v>
      </c>
      <c r="K76" s="43">
        <v>7</v>
      </c>
      <c r="L76" s="67">
        <v>2</v>
      </c>
      <c r="M76" s="67">
        <v>280</v>
      </c>
      <c r="N76" s="96">
        <f t="shared" si="42"/>
        <v>0.4</v>
      </c>
      <c r="O76" s="67">
        <f t="shared" si="43"/>
        <v>28</v>
      </c>
      <c r="P76" s="67">
        <v>18</v>
      </c>
      <c r="Q76" s="43">
        <v>25</v>
      </c>
      <c r="R76" s="43">
        <v>30</v>
      </c>
      <c r="S76" s="110">
        <v>79</v>
      </c>
      <c r="T76" s="110">
        <v>9</v>
      </c>
      <c r="U76" s="110">
        <v>88</v>
      </c>
      <c r="V76" s="149">
        <f t="shared" si="44"/>
        <v>3.52</v>
      </c>
      <c r="W76" s="67">
        <f t="shared" si="45"/>
        <v>388</v>
      </c>
      <c r="X76" s="67"/>
    </row>
    <row r="77" customFormat="1" spans="1:24">
      <c r="A77" s="44">
        <v>550</v>
      </c>
      <c r="B77" s="29" t="s">
        <v>360</v>
      </c>
      <c r="C77" s="29" t="s">
        <v>356</v>
      </c>
      <c r="D77" s="124">
        <v>2</v>
      </c>
      <c r="E77" s="126">
        <v>3</v>
      </c>
      <c r="F77" s="126">
        <v>2</v>
      </c>
      <c r="G77" s="129">
        <f t="shared" si="41"/>
        <v>1</v>
      </c>
      <c r="H77" s="128">
        <v>30</v>
      </c>
      <c r="I77" s="133"/>
      <c r="J77" s="43">
        <v>9</v>
      </c>
      <c r="K77" s="43">
        <v>13</v>
      </c>
      <c r="L77" s="67">
        <v>8</v>
      </c>
      <c r="M77" s="67">
        <v>923</v>
      </c>
      <c r="N77" s="96">
        <f t="shared" si="42"/>
        <v>0.888888888888889</v>
      </c>
      <c r="O77" s="67">
        <f t="shared" si="43"/>
        <v>92.3</v>
      </c>
      <c r="P77" s="67"/>
      <c r="Q77" s="43">
        <v>46</v>
      </c>
      <c r="R77" s="43">
        <v>55</v>
      </c>
      <c r="S77" s="110">
        <v>68</v>
      </c>
      <c r="T77" s="110">
        <v>4</v>
      </c>
      <c r="U77" s="110">
        <v>72</v>
      </c>
      <c r="V77" s="149">
        <f t="shared" si="44"/>
        <v>1.56521739130435</v>
      </c>
      <c r="W77" s="67">
        <f t="shared" si="45"/>
        <v>304</v>
      </c>
      <c r="X77" s="67"/>
    </row>
    <row r="78" customFormat="1" spans="1:24">
      <c r="A78" s="44">
        <v>579</v>
      </c>
      <c r="B78" s="29" t="s">
        <v>361</v>
      </c>
      <c r="C78" s="29" t="s">
        <v>356</v>
      </c>
      <c r="D78" s="124">
        <v>1</v>
      </c>
      <c r="E78" s="126">
        <v>2</v>
      </c>
      <c r="F78" s="126">
        <v>0</v>
      </c>
      <c r="G78" s="129">
        <f t="shared" si="41"/>
        <v>0</v>
      </c>
      <c r="H78" s="128">
        <v>0</v>
      </c>
      <c r="I78" s="133">
        <v>5</v>
      </c>
      <c r="J78" s="43">
        <v>3</v>
      </c>
      <c r="K78" s="43">
        <v>5</v>
      </c>
      <c r="L78" s="67">
        <v>3</v>
      </c>
      <c r="M78" s="67">
        <v>345</v>
      </c>
      <c r="N78" s="96">
        <f t="shared" si="42"/>
        <v>1</v>
      </c>
      <c r="O78" s="67">
        <f t="shared" si="43"/>
        <v>34.5</v>
      </c>
      <c r="P78" s="67"/>
      <c r="Q78" s="43">
        <v>18</v>
      </c>
      <c r="R78" s="43">
        <v>21</v>
      </c>
      <c r="S78" s="110">
        <v>5</v>
      </c>
      <c r="T78" s="110">
        <v>6</v>
      </c>
      <c r="U78" s="110">
        <v>11</v>
      </c>
      <c r="V78" s="149">
        <f t="shared" si="44"/>
        <v>0.611111111111111</v>
      </c>
      <c r="W78" s="67">
        <f>S78*3+T78*6</f>
        <v>51</v>
      </c>
      <c r="X78" s="67">
        <f>(Q78-U78)*2.5</f>
        <v>17.5</v>
      </c>
    </row>
    <row r="79" customFormat="1" spans="1:24">
      <c r="A79" s="44">
        <v>586</v>
      </c>
      <c r="B79" s="29" t="s">
        <v>362</v>
      </c>
      <c r="C79" s="29" t="s">
        <v>356</v>
      </c>
      <c r="D79" s="124">
        <v>1</v>
      </c>
      <c r="E79" s="126">
        <v>2</v>
      </c>
      <c r="F79" s="126">
        <v>0</v>
      </c>
      <c r="G79" s="129">
        <f t="shared" si="41"/>
        <v>0</v>
      </c>
      <c r="H79" s="128">
        <v>0</v>
      </c>
      <c r="I79" s="133">
        <v>5</v>
      </c>
      <c r="J79" s="43">
        <v>4</v>
      </c>
      <c r="K79" s="43">
        <v>6</v>
      </c>
      <c r="L79" s="67">
        <v>5</v>
      </c>
      <c r="M79" s="67">
        <v>595</v>
      </c>
      <c r="N79" s="96">
        <f t="shared" si="42"/>
        <v>1.25</v>
      </c>
      <c r="O79" s="67">
        <f t="shared" si="43"/>
        <v>59.5</v>
      </c>
      <c r="P79" s="67"/>
      <c r="Q79" s="43">
        <v>21</v>
      </c>
      <c r="R79" s="43">
        <v>26</v>
      </c>
      <c r="S79" s="110">
        <v>24</v>
      </c>
      <c r="T79" s="110">
        <v>1</v>
      </c>
      <c r="U79" s="110">
        <v>25</v>
      </c>
      <c r="V79" s="149">
        <f t="shared" si="44"/>
        <v>1.19047619047619</v>
      </c>
      <c r="W79" s="67">
        <f t="shared" ref="W79:W85" si="46">S79*4+T79*8</f>
        <v>104</v>
      </c>
      <c r="X79" s="67"/>
    </row>
    <row r="80" customFormat="1" spans="1:24">
      <c r="A80" s="44">
        <v>591</v>
      </c>
      <c r="B80" s="29" t="s">
        <v>363</v>
      </c>
      <c r="C80" s="29" t="s">
        <v>356</v>
      </c>
      <c r="D80" s="124">
        <v>2</v>
      </c>
      <c r="E80" s="126">
        <v>4</v>
      </c>
      <c r="F80" s="126">
        <v>3</v>
      </c>
      <c r="G80" s="129">
        <f t="shared" si="41"/>
        <v>1.5</v>
      </c>
      <c r="H80" s="128">
        <v>45</v>
      </c>
      <c r="I80" s="133"/>
      <c r="J80" s="43">
        <v>7</v>
      </c>
      <c r="K80" s="43">
        <v>11</v>
      </c>
      <c r="L80" s="67">
        <v>6</v>
      </c>
      <c r="M80" s="67">
        <v>793.2</v>
      </c>
      <c r="N80" s="96">
        <f t="shared" si="42"/>
        <v>0.857142857142857</v>
      </c>
      <c r="O80" s="67">
        <f t="shared" si="43"/>
        <v>79.32</v>
      </c>
      <c r="P80" s="67"/>
      <c r="Q80" s="43">
        <v>40</v>
      </c>
      <c r="R80" s="43">
        <v>48</v>
      </c>
      <c r="S80" s="110">
        <v>39</v>
      </c>
      <c r="T80" s="110">
        <v>3</v>
      </c>
      <c r="U80" s="110">
        <v>42</v>
      </c>
      <c r="V80" s="149">
        <f t="shared" si="44"/>
        <v>1.05</v>
      </c>
      <c r="W80" s="67">
        <f t="shared" si="46"/>
        <v>180</v>
      </c>
      <c r="X80" s="67"/>
    </row>
    <row r="81" customFormat="1" spans="1:24">
      <c r="A81" s="44">
        <v>594</v>
      </c>
      <c r="B81" s="29" t="s">
        <v>364</v>
      </c>
      <c r="C81" s="29" t="s">
        <v>356</v>
      </c>
      <c r="D81" s="124">
        <v>3</v>
      </c>
      <c r="E81" s="126">
        <v>5</v>
      </c>
      <c r="F81" s="126">
        <v>1</v>
      </c>
      <c r="G81" s="129">
        <f t="shared" si="41"/>
        <v>0.333333333333333</v>
      </c>
      <c r="H81" s="128">
        <v>15</v>
      </c>
      <c r="I81" s="133">
        <v>10</v>
      </c>
      <c r="J81" s="43">
        <v>10</v>
      </c>
      <c r="K81" s="43">
        <v>15</v>
      </c>
      <c r="L81" s="67">
        <v>6</v>
      </c>
      <c r="M81" s="67">
        <v>750</v>
      </c>
      <c r="N81" s="96">
        <f t="shared" si="42"/>
        <v>0.6</v>
      </c>
      <c r="O81" s="67">
        <f t="shared" si="43"/>
        <v>75</v>
      </c>
      <c r="P81" s="67">
        <v>24</v>
      </c>
      <c r="Q81" s="43">
        <v>53</v>
      </c>
      <c r="R81" s="43">
        <v>63</v>
      </c>
      <c r="S81" s="110">
        <v>43</v>
      </c>
      <c r="T81" s="110">
        <v>13</v>
      </c>
      <c r="U81" s="110">
        <v>56</v>
      </c>
      <c r="V81" s="149">
        <f t="shared" si="44"/>
        <v>1.05660377358491</v>
      </c>
      <c r="W81" s="67">
        <f t="shared" si="46"/>
        <v>276</v>
      </c>
      <c r="X81" s="67"/>
    </row>
    <row r="82" customFormat="1" spans="1:24">
      <c r="A82" s="44">
        <v>716</v>
      </c>
      <c r="B82" s="29" t="s">
        <v>365</v>
      </c>
      <c r="C82" s="29" t="s">
        <v>356</v>
      </c>
      <c r="D82" s="124">
        <v>2</v>
      </c>
      <c r="E82" s="126">
        <v>3</v>
      </c>
      <c r="F82" s="126">
        <v>2</v>
      </c>
      <c r="G82" s="129">
        <f t="shared" si="41"/>
        <v>1</v>
      </c>
      <c r="H82" s="128">
        <v>30</v>
      </c>
      <c r="I82" s="133"/>
      <c r="J82" s="110">
        <v>6</v>
      </c>
      <c r="K82" s="43">
        <v>8</v>
      </c>
      <c r="L82" s="67">
        <v>1</v>
      </c>
      <c r="M82" s="67">
        <v>146.6</v>
      </c>
      <c r="N82" s="96">
        <f t="shared" si="42"/>
        <v>0.166666666666667</v>
      </c>
      <c r="O82" s="67">
        <f t="shared" si="43"/>
        <v>14.66</v>
      </c>
      <c r="P82" s="67">
        <v>30</v>
      </c>
      <c r="Q82" s="43">
        <v>30</v>
      </c>
      <c r="R82" s="43">
        <v>36</v>
      </c>
      <c r="S82" s="110">
        <v>29</v>
      </c>
      <c r="T82" s="110">
        <v>12</v>
      </c>
      <c r="U82" s="110">
        <v>41</v>
      </c>
      <c r="V82" s="149">
        <f t="shared" si="44"/>
        <v>1.36666666666667</v>
      </c>
      <c r="W82" s="67">
        <f t="shared" si="46"/>
        <v>212</v>
      </c>
      <c r="X82" s="67"/>
    </row>
    <row r="83" customFormat="1" spans="1:24">
      <c r="A83" s="44">
        <v>717</v>
      </c>
      <c r="B83" s="29" t="s">
        <v>366</v>
      </c>
      <c r="C83" s="29" t="s">
        <v>356</v>
      </c>
      <c r="D83" s="124">
        <v>3</v>
      </c>
      <c r="E83" s="126">
        <v>4</v>
      </c>
      <c r="F83" s="126">
        <v>5</v>
      </c>
      <c r="G83" s="129">
        <f t="shared" si="41"/>
        <v>1.66666666666667</v>
      </c>
      <c r="H83" s="128">
        <v>125</v>
      </c>
      <c r="I83" s="133"/>
      <c r="J83" s="43">
        <v>9</v>
      </c>
      <c r="K83" s="43">
        <v>13</v>
      </c>
      <c r="L83" s="67">
        <v>6</v>
      </c>
      <c r="M83" s="67">
        <v>840</v>
      </c>
      <c r="N83" s="96">
        <f t="shared" si="42"/>
        <v>0.666666666666667</v>
      </c>
      <c r="O83" s="67">
        <f t="shared" si="43"/>
        <v>84</v>
      </c>
      <c r="P83" s="67"/>
      <c r="Q83" s="43">
        <v>48</v>
      </c>
      <c r="R83" s="43">
        <v>57</v>
      </c>
      <c r="S83" s="110">
        <v>74</v>
      </c>
      <c r="T83" s="110">
        <v>2</v>
      </c>
      <c r="U83" s="110">
        <v>76</v>
      </c>
      <c r="V83" s="149">
        <f t="shared" si="44"/>
        <v>1.58333333333333</v>
      </c>
      <c r="W83" s="67">
        <f t="shared" si="46"/>
        <v>312</v>
      </c>
      <c r="X83" s="67"/>
    </row>
    <row r="84" customFormat="1" spans="1:24">
      <c r="A84" s="44">
        <v>719</v>
      </c>
      <c r="B84" s="29" t="s">
        <v>367</v>
      </c>
      <c r="C84" s="29" t="s">
        <v>356</v>
      </c>
      <c r="D84" s="124">
        <v>3</v>
      </c>
      <c r="E84" s="126">
        <v>6</v>
      </c>
      <c r="F84" s="126">
        <v>4</v>
      </c>
      <c r="G84" s="129">
        <f t="shared" si="41"/>
        <v>1.33333333333333</v>
      </c>
      <c r="H84" s="128">
        <v>60</v>
      </c>
      <c r="I84" s="133"/>
      <c r="J84" s="43">
        <v>13</v>
      </c>
      <c r="K84" s="43">
        <v>19</v>
      </c>
      <c r="L84" s="67">
        <v>12</v>
      </c>
      <c r="M84" s="67">
        <v>1470</v>
      </c>
      <c r="N84" s="96">
        <f t="shared" si="42"/>
        <v>0.923076923076923</v>
      </c>
      <c r="O84" s="67">
        <f t="shared" si="43"/>
        <v>147</v>
      </c>
      <c r="P84" s="67"/>
      <c r="Q84" s="43">
        <v>68</v>
      </c>
      <c r="R84" s="43">
        <v>81</v>
      </c>
      <c r="S84" s="110">
        <v>122</v>
      </c>
      <c r="T84" s="110">
        <v>3</v>
      </c>
      <c r="U84" s="110">
        <v>125</v>
      </c>
      <c r="V84" s="149">
        <f t="shared" si="44"/>
        <v>1.83823529411765</v>
      </c>
      <c r="W84" s="67">
        <f t="shared" si="46"/>
        <v>512</v>
      </c>
      <c r="X84" s="67"/>
    </row>
    <row r="85" customFormat="1" spans="1:24">
      <c r="A85" s="44">
        <v>720</v>
      </c>
      <c r="B85" s="29" t="s">
        <v>368</v>
      </c>
      <c r="C85" s="29" t="s">
        <v>356</v>
      </c>
      <c r="D85" s="124">
        <v>2</v>
      </c>
      <c r="E85" s="126">
        <v>3</v>
      </c>
      <c r="F85" s="126">
        <v>3</v>
      </c>
      <c r="G85" s="129">
        <f t="shared" si="41"/>
        <v>1.5</v>
      </c>
      <c r="H85" s="128">
        <v>75</v>
      </c>
      <c r="I85" s="133"/>
      <c r="J85" s="110">
        <v>6</v>
      </c>
      <c r="K85" s="43">
        <v>9</v>
      </c>
      <c r="L85" s="67">
        <v>1</v>
      </c>
      <c r="M85" s="67">
        <v>125</v>
      </c>
      <c r="N85" s="96">
        <f t="shared" si="42"/>
        <v>0.166666666666667</v>
      </c>
      <c r="O85" s="67">
        <f t="shared" si="43"/>
        <v>12.5</v>
      </c>
      <c r="P85" s="67">
        <v>30</v>
      </c>
      <c r="Q85" s="43">
        <v>32</v>
      </c>
      <c r="R85" s="43">
        <v>38</v>
      </c>
      <c r="S85" s="110">
        <v>45</v>
      </c>
      <c r="T85" s="110">
        <v>7</v>
      </c>
      <c r="U85" s="110">
        <v>52</v>
      </c>
      <c r="V85" s="149">
        <f t="shared" si="44"/>
        <v>1.625</v>
      </c>
      <c r="W85" s="67">
        <f t="shared" si="46"/>
        <v>236</v>
      </c>
      <c r="X85" s="67"/>
    </row>
    <row r="86" customFormat="1" spans="1:24">
      <c r="A86" s="44">
        <v>721</v>
      </c>
      <c r="B86" s="29" t="s">
        <v>369</v>
      </c>
      <c r="C86" s="29" t="s">
        <v>356</v>
      </c>
      <c r="D86" s="124">
        <v>2</v>
      </c>
      <c r="E86" s="126">
        <v>3</v>
      </c>
      <c r="F86" s="126">
        <v>1</v>
      </c>
      <c r="G86" s="129">
        <f t="shared" si="41"/>
        <v>0.5</v>
      </c>
      <c r="H86" s="128">
        <v>15</v>
      </c>
      <c r="I86" s="133">
        <v>5</v>
      </c>
      <c r="J86" s="110">
        <v>6</v>
      </c>
      <c r="K86" s="43">
        <v>9</v>
      </c>
      <c r="L86" s="67">
        <v>2</v>
      </c>
      <c r="M86" s="67">
        <v>310</v>
      </c>
      <c r="N86" s="96">
        <f t="shared" si="42"/>
        <v>0.333333333333333</v>
      </c>
      <c r="O86" s="67">
        <f t="shared" si="43"/>
        <v>31</v>
      </c>
      <c r="P86" s="67">
        <v>24</v>
      </c>
      <c r="Q86" s="43">
        <v>33</v>
      </c>
      <c r="R86" s="43">
        <v>40</v>
      </c>
      <c r="S86" s="110">
        <v>23</v>
      </c>
      <c r="T86" s="110">
        <v>8</v>
      </c>
      <c r="U86" s="110">
        <v>31</v>
      </c>
      <c r="V86" s="149">
        <f t="shared" si="44"/>
        <v>0.939393939393939</v>
      </c>
      <c r="W86" s="67">
        <f t="shared" ref="W86:W93" si="47">S86*3+T86*6</f>
        <v>117</v>
      </c>
      <c r="X86" s="67"/>
    </row>
    <row r="87" customFormat="1" spans="1:24">
      <c r="A87" s="53">
        <v>732</v>
      </c>
      <c r="B87" s="47" t="s">
        <v>370</v>
      </c>
      <c r="C87" s="47" t="s">
        <v>356</v>
      </c>
      <c r="D87" s="124">
        <v>1</v>
      </c>
      <c r="E87" s="126">
        <v>2</v>
      </c>
      <c r="F87" s="126">
        <v>0</v>
      </c>
      <c r="G87" s="129">
        <f t="shared" si="41"/>
        <v>0</v>
      </c>
      <c r="H87" s="128">
        <v>0</v>
      </c>
      <c r="I87" s="133">
        <v>5</v>
      </c>
      <c r="J87" s="110">
        <v>5</v>
      </c>
      <c r="K87" s="43">
        <v>7</v>
      </c>
      <c r="L87" s="67">
        <v>2</v>
      </c>
      <c r="M87" s="67">
        <v>280</v>
      </c>
      <c r="N87" s="96">
        <f t="shared" si="42"/>
        <v>0.4</v>
      </c>
      <c r="O87" s="67">
        <f t="shared" si="43"/>
        <v>28</v>
      </c>
      <c r="P87" s="67">
        <v>18</v>
      </c>
      <c r="Q87" s="46">
        <v>24</v>
      </c>
      <c r="R87" s="46">
        <v>29</v>
      </c>
      <c r="S87" s="110">
        <v>23</v>
      </c>
      <c r="T87" s="110">
        <v>0</v>
      </c>
      <c r="U87" s="110">
        <v>23</v>
      </c>
      <c r="V87" s="149">
        <f t="shared" si="44"/>
        <v>0.958333333333333</v>
      </c>
      <c r="W87" s="67">
        <f t="shared" si="47"/>
        <v>69</v>
      </c>
      <c r="X87" s="67"/>
    </row>
    <row r="88" s="3" customFormat="1" spans="1:24">
      <c r="A88" s="48" t="s">
        <v>303</v>
      </c>
      <c r="B88" s="38"/>
      <c r="C88" s="38" t="s">
        <v>356</v>
      </c>
      <c r="D88" s="48">
        <f t="shared" ref="D88:F88" si="48">SUM(D73:D87)</f>
        <v>36</v>
      </c>
      <c r="E88" s="48">
        <f t="shared" si="48"/>
        <v>59</v>
      </c>
      <c r="F88" s="48">
        <f t="shared" si="48"/>
        <v>44</v>
      </c>
      <c r="G88" s="131">
        <f t="shared" si="41"/>
        <v>1.22222222222222</v>
      </c>
      <c r="H88" s="48">
        <f t="shared" ref="H88:M88" si="49">SUM(H73:H87)</f>
        <v>970</v>
      </c>
      <c r="I88" s="81">
        <f t="shared" si="49"/>
        <v>55</v>
      </c>
      <c r="J88" s="48">
        <f t="shared" si="49"/>
        <v>124</v>
      </c>
      <c r="K88" s="48">
        <f t="shared" si="49"/>
        <v>186</v>
      </c>
      <c r="L88" s="48">
        <f t="shared" si="49"/>
        <v>87</v>
      </c>
      <c r="M88" s="48">
        <f t="shared" si="49"/>
        <v>11104.24</v>
      </c>
      <c r="N88" s="97">
        <f t="shared" si="42"/>
        <v>0.701612903225806</v>
      </c>
      <c r="O88" s="48">
        <f t="shared" ref="O88:U88" si="50">SUM(O73:O87)</f>
        <v>1110.424</v>
      </c>
      <c r="P88" s="48">
        <f t="shared" si="50"/>
        <v>192</v>
      </c>
      <c r="Q88" s="48">
        <f t="shared" si="50"/>
        <v>660</v>
      </c>
      <c r="R88" s="48">
        <f t="shared" si="50"/>
        <v>790</v>
      </c>
      <c r="S88" s="48">
        <f t="shared" si="50"/>
        <v>731</v>
      </c>
      <c r="T88" s="48">
        <f t="shared" si="50"/>
        <v>127</v>
      </c>
      <c r="U88" s="48">
        <f t="shared" si="50"/>
        <v>858</v>
      </c>
      <c r="V88" s="150">
        <f t="shared" si="44"/>
        <v>1.3</v>
      </c>
      <c r="W88" s="48">
        <f>SUM(W73:W87)</f>
        <v>3645</v>
      </c>
      <c r="X88" s="48">
        <f>SUM(X73:X87)</f>
        <v>72.5</v>
      </c>
    </row>
    <row r="89" customFormat="1" spans="1:24">
      <c r="A89" s="44">
        <v>52</v>
      </c>
      <c r="B89" s="29" t="s">
        <v>371</v>
      </c>
      <c r="C89" s="29" t="s">
        <v>372</v>
      </c>
      <c r="D89" s="124">
        <v>5</v>
      </c>
      <c r="E89" s="126">
        <v>7</v>
      </c>
      <c r="F89" s="126">
        <v>10</v>
      </c>
      <c r="G89" s="129">
        <f t="shared" si="41"/>
        <v>2</v>
      </c>
      <c r="H89" s="128">
        <v>250</v>
      </c>
      <c r="I89" s="133"/>
      <c r="J89" s="43">
        <v>14</v>
      </c>
      <c r="K89" s="43">
        <v>21</v>
      </c>
      <c r="L89" s="67">
        <v>12</v>
      </c>
      <c r="M89" s="67">
        <v>1470</v>
      </c>
      <c r="N89" s="96">
        <f t="shared" si="42"/>
        <v>0.857142857142857</v>
      </c>
      <c r="O89" s="67">
        <f t="shared" ref="O89:O99" si="51">M89*0.1</f>
        <v>147</v>
      </c>
      <c r="P89" s="67"/>
      <c r="Q89" s="77">
        <v>82</v>
      </c>
      <c r="R89" s="77">
        <v>99</v>
      </c>
      <c r="S89" s="110">
        <v>114</v>
      </c>
      <c r="T89" s="110">
        <v>22</v>
      </c>
      <c r="U89" s="110">
        <v>136</v>
      </c>
      <c r="V89" s="149">
        <f t="shared" si="44"/>
        <v>1.65853658536585</v>
      </c>
      <c r="W89" s="67">
        <f t="shared" ref="W89:W95" si="52">S89*4+T89*8</f>
        <v>632</v>
      </c>
      <c r="X89" s="67"/>
    </row>
    <row r="90" customFormat="1" spans="1:24">
      <c r="A90" s="44">
        <v>54</v>
      </c>
      <c r="B90" s="29" t="s">
        <v>373</v>
      </c>
      <c r="C90" s="29" t="s">
        <v>372</v>
      </c>
      <c r="D90" s="124">
        <v>4</v>
      </c>
      <c r="E90" s="126">
        <v>6</v>
      </c>
      <c r="F90" s="126">
        <v>6</v>
      </c>
      <c r="G90" s="129">
        <f t="shared" si="41"/>
        <v>1.5</v>
      </c>
      <c r="H90" s="128">
        <v>150</v>
      </c>
      <c r="I90" s="133"/>
      <c r="J90" s="43">
        <v>13</v>
      </c>
      <c r="K90" s="43">
        <v>19</v>
      </c>
      <c r="L90" s="67">
        <v>10</v>
      </c>
      <c r="M90" s="67">
        <v>1199.84</v>
      </c>
      <c r="N90" s="96">
        <f t="shared" si="42"/>
        <v>0.769230769230769</v>
      </c>
      <c r="O90" s="67">
        <f t="shared" si="51"/>
        <v>119.984</v>
      </c>
      <c r="P90" s="67"/>
      <c r="Q90" s="43">
        <v>76</v>
      </c>
      <c r="R90" s="43">
        <v>91</v>
      </c>
      <c r="S90" s="110">
        <v>79</v>
      </c>
      <c r="T90" s="110">
        <v>13</v>
      </c>
      <c r="U90" s="110">
        <v>92</v>
      </c>
      <c r="V90" s="149">
        <f t="shared" si="44"/>
        <v>1.21052631578947</v>
      </c>
      <c r="W90" s="67">
        <f t="shared" si="52"/>
        <v>420</v>
      </c>
      <c r="X90" s="67"/>
    </row>
    <row r="91" customFormat="1" spans="1:24">
      <c r="A91" s="44">
        <v>56</v>
      </c>
      <c r="B91" s="29" t="s">
        <v>374</v>
      </c>
      <c r="C91" s="29" t="s">
        <v>372</v>
      </c>
      <c r="D91" s="124">
        <v>2</v>
      </c>
      <c r="E91" s="126">
        <v>3</v>
      </c>
      <c r="F91" s="126">
        <v>5</v>
      </c>
      <c r="G91" s="129">
        <f t="shared" si="41"/>
        <v>2.5</v>
      </c>
      <c r="H91" s="128">
        <v>125</v>
      </c>
      <c r="I91" s="133"/>
      <c r="J91" s="110">
        <v>6</v>
      </c>
      <c r="K91" s="43">
        <v>9</v>
      </c>
      <c r="L91" s="67">
        <v>2</v>
      </c>
      <c r="M91" s="67">
        <v>220</v>
      </c>
      <c r="N91" s="96">
        <f t="shared" si="42"/>
        <v>0.333333333333333</v>
      </c>
      <c r="O91" s="67">
        <f t="shared" si="51"/>
        <v>22</v>
      </c>
      <c r="P91" s="67">
        <v>24</v>
      </c>
      <c r="Q91" s="43">
        <v>35</v>
      </c>
      <c r="R91" s="43">
        <v>42</v>
      </c>
      <c r="S91" s="110">
        <v>12</v>
      </c>
      <c r="T91" s="110">
        <v>17</v>
      </c>
      <c r="U91" s="110">
        <v>29</v>
      </c>
      <c r="V91" s="149">
        <f t="shared" si="44"/>
        <v>0.828571428571429</v>
      </c>
      <c r="W91" s="67">
        <f t="shared" si="47"/>
        <v>138</v>
      </c>
      <c r="X91" s="67"/>
    </row>
    <row r="92" customFormat="1" spans="1:24">
      <c r="A92" s="44">
        <v>58</v>
      </c>
      <c r="B92" s="29" t="s">
        <v>375</v>
      </c>
      <c r="C92" s="29" t="s">
        <v>372</v>
      </c>
      <c r="D92" s="124">
        <v>1</v>
      </c>
      <c r="E92" s="126">
        <v>2</v>
      </c>
      <c r="F92" s="126">
        <v>0</v>
      </c>
      <c r="G92" s="129">
        <f t="shared" si="41"/>
        <v>0</v>
      </c>
      <c r="H92" s="128">
        <v>0</v>
      </c>
      <c r="I92" s="133">
        <v>5</v>
      </c>
      <c r="J92" s="43">
        <v>4</v>
      </c>
      <c r="K92" s="43">
        <v>6</v>
      </c>
      <c r="L92" s="67">
        <v>4</v>
      </c>
      <c r="M92" s="67">
        <v>509.84</v>
      </c>
      <c r="N92" s="96">
        <f t="shared" si="42"/>
        <v>1</v>
      </c>
      <c r="O92" s="67">
        <f t="shared" si="51"/>
        <v>50.984</v>
      </c>
      <c r="P92" s="67"/>
      <c r="Q92" s="43">
        <v>25</v>
      </c>
      <c r="R92" s="43">
        <v>29</v>
      </c>
      <c r="S92" s="110">
        <v>7</v>
      </c>
      <c r="T92" s="110">
        <v>0</v>
      </c>
      <c r="U92" s="110">
        <v>7</v>
      </c>
      <c r="V92" s="149">
        <f t="shared" si="44"/>
        <v>0.28</v>
      </c>
      <c r="W92" s="67">
        <f t="shared" si="47"/>
        <v>21</v>
      </c>
      <c r="X92" s="67">
        <f t="shared" ref="X92:X96" si="53">(Q92-U92)*2.5</f>
        <v>45</v>
      </c>
    </row>
    <row r="93" customFormat="1" spans="1:24">
      <c r="A93" s="44">
        <v>351</v>
      </c>
      <c r="B93" s="29" t="s">
        <v>376</v>
      </c>
      <c r="C93" s="29" t="s">
        <v>372</v>
      </c>
      <c r="D93" s="124">
        <v>3</v>
      </c>
      <c r="E93" s="126">
        <v>6</v>
      </c>
      <c r="F93" s="126">
        <v>7</v>
      </c>
      <c r="G93" s="129">
        <f t="shared" si="41"/>
        <v>2.33333333333333</v>
      </c>
      <c r="H93" s="128">
        <v>175</v>
      </c>
      <c r="I93" s="133"/>
      <c r="J93" s="43">
        <v>11</v>
      </c>
      <c r="K93" s="43">
        <v>16</v>
      </c>
      <c r="L93" s="67">
        <v>7</v>
      </c>
      <c r="M93" s="67">
        <v>858</v>
      </c>
      <c r="N93" s="96">
        <f t="shared" si="42"/>
        <v>0.636363636363636</v>
      </c>
      <c r="O93" s="67">
        <f t="shared" si="51"/>
        <v>85.8</v>
      </c>
      <c r="P93" s="67">
        <v>24</v>
      </c>
      <c r="Q93" s="43">
        <v>60</v>
      </c>
      <c r="R93" s="43">
        <v>71</v>
      </c>
      <c r="S93" s="110">
        <v>11</v>
      </c>
      <c r="T93" s="110">
        <v>6</v>
      </c>
      <c r="U93" s="110">
        <v>17</v>
      </c>
      <c r="V93" s="149">
        <f t="shared" si="44"/>
        <v>0.283333333333333</v>
      </c>
      <c r="W93" s="67">
        <f t="shared" si="47"/>
        <v>69</v>
      </c>
      <c r="X93" s="67">
        <f t="shared" si="53"/>
        <v>107.5</v>
      </c>
    </row>
    <row r="94" customFormat="1" spans="1:24">
      <c r="A94" s="44">
        <v>367</v>
      </c>
      <c r="B94" s="29" t="s">
        <v>377</v>
      </c>
      <c r="C94" s="29" t="s">
        <v>372</v>
      </c>
      <c r="D94" s="124">
        <v>3</v>
      </c>
      <c r="E94" s="126">
        <v>5</v>
      </c>
      <c r="F94" s="126">
        <v>1</v>
      </c>
      <c r="G94" s="129">
        <f t="shared" si="41"/>
        <v>0.333333333333333</v>
      </c>
      <c r="H94" s="128">
        <v>15</v>
      </c>
      <c r="I94" s="133">
        <v>10</v>
      </c>
      <c r="J94" s="110">
        <v>10</v>
      </c>
      <c r="K94" s="43">
        <v>15</v>
      </c>
      <c r="L94" s="67">
        <v>3</v>
      </c>
      <c r="M94" s="67">
        <v>375</v>
      </c>
      <c r="N94" s="96">
        <f t="shared" si="42"/>
        <v>0.3</v>
      </c>
      <c r="O94" s="67">
        <f t="shared" si="51"/>
        <v>37.5</v>
      </c>
      <c r="P94" s="67">
        <v>42</v>
      </c>
      <c r="Q94" s="43">
        <v>59</v>
      </c>
      <c r="R94" s="43">
        <v>70</v>
      </c>
      <c r="S94" s="110">
        <v>52</v>
      </c>
      <c r="T94" s="110">
        <v>24</v>
      </c>
      <c r="U94" s="110">
        <v>76</v>
      </c>
      <c r="V94" s="149">
        <f t="shared" si="44"/>
        <v>1.28813559322034</v>
      </c>
      <c r="W94" s="67">
        <f t="shared" si="52"/>
        <v>400</v>
      </c>
      <c r="X94" s="67"/>
    </row>
    <row r="95" customFormat="1" spans="1:24">
      <c r="A95" s="44">
        <v>572</v>
      </c>
      <c r="B95" s="29" t="s">
        <v>378</v>
      </c>
      <c r="C95" s="29" t="s">
        <v>372</v>
      </c>
      <c r="D95" s="124">
        <v>1</v>
      </c>
      <c r="E95" s="126">
        <v>2</v>
      </c>
      <c r="F95" s="126">
        <v>1</v>
      </c>
      <c r="G95" s="129">
        <f t="shared" si="41"/>
        <v>1</v>
      </c>
      <c r="H95" s="128">
        <v>15</v>
      </c>
      <c r="I95" s="133"/>
      <c r="J95" s="43">
        <v>4</v>
      </c>
      <c r="K95" s="43">
        <v>6</v>
      </c>
      <c r="L95" s="67">
        <v>3</v>
      </c>
      <c r="M95" s="67">
        <v>345</v>
      </c>
      <c r="N95" s="96">
        <f t="shared" si="42"/>
        <v>0.75</v>
      </c>
      <c r="O95" s="67">
        <f t="shared" si="51"/>
        <v>34.5</v>
      </c>
      <c r="P95" s="67"/>
      <c r="Q95" s="43">
        <v>25</v>
      </c>
      <c r="R95" s="43">
        <v>31</v>
      </c>
      <c r="S95" s="110">
        <v>29</v>
      </c>
      <c r="T95" s="110">
        <v>4</v>
      </c>
      <c r="U95" s="110">
        <v>33</v>
      </c>
      <c r="V95" s="149">
        <f t="shared" si="44"/>
        <v>1.32</v>
      </c>
      <c r="W95" s="67">
        <f t="shared" si="52"/>
        <v>148</v>
      </c>
      <c r="X95" s="67"/>
    </row>
    <row r="96" customFormat="1" spans="1:24">
      <c r="A96" s="44">
        <v>587</v>
      </c>
      <c r="B96" s="29" t="s">
        <v>379</v>
      </c>
      <c r="C96" s="29" t="s">
        <v>372</v>
      </c>
      <c r="D96" s="124">
        <v>2</v>
      </c>
      <c r="E96" s="126">
        <v>3</v>
      </c>
      <c r="F96" s="126">
        <v>3</v>
      </c>
      <c r="G96" s="129">
        <f t="shared" si="41"/>
        <v>1.5</v>
      </c>
      <c r="H96" s="128">
        <v>75</v>
      </c>
      <c r="I96" s="133"/>
      <c r="J96" s="110">
        <v>6</v>
      </c>
      <c r="K96" s="43">
        <v>9</v>
      </c>
      <c r="L96" s="67">
        <v>2</v>
      </c>
      <c r="M96" s="67">
        <v>250</v>
      </c>
      <c r="N96" s="96">
        <f t="shared" si="42"/>
        <v>0.333333333333333</v>
      </c>
      <c r="O96" s="67">
        <f t="shared" si="51"/>
        <v>25</v>
      </c>
      <c r="P96" s="67">
        <v>24</v>
      </c>
      <c r="Q96" s="43">
        <v>36</v>
      </c>
      <c r="R96" s="43">
        <v>42</v>
      </c>
      <c r="S96" s="110">
        <v>15</v>
      </c>
      <c r="T96" s="110">
        <v>6</v>
      </c>
      <c r="U96" s="110">
        <v>21</v>
      </c>
      <c r="V96" s="149">
        <f t="shared" si="44"/>
        <v>0.583333333333333</v>
      </c>
      <c r="W96" s="67">
        <f t="shared" ref="W96:W99" si="54">S96*3+T96*6</f>
        <v>81</v>
      </c>
      <c r="X96" s="67">
        <f t="shared" si="53"/>
        <v>37.5</v>
      </c>
    </row>
    <row r="97" customFormat="1" spans="1:24">
      <c r="A97" s="44">
        <v>704</v>
      </c>
      <c r="B97" s="29" t="s">
        <v>380</v>
      </c>
      <c r="C97" s="29" t="s">
        <v>372</v>
      </c>
      <c r="D97" s="124">
        <v>2</v>
      </c>
      <c r="E97" s="126">
        <v>3</v>
      </c>
      <c r="F97" s="126">
        <v>0</v>
      </c>
      <c r="G97" s="129">
        <f t="shared" si="41"/>
        <v>0</v>
      </c>
      <c r="H97" s="128">
        <v>0</v>
      </c>
      <c r="I97" s="133">
        <v>10</v>
      </c>
      <c r="J97" s="43">
        <v>6</v>
      </c>
      <c r="K97" s="43">
        <v>10</v>
      </c>
      <c r="L97" s="67">
        <v>4</v>
      </c>
      <c r="M97" s="67">
        <v>440</v>
      </c>
      <c r="N97" s="96">
        <f t="shared" si="42"/>
        <v>0.666666666666667</v>
      </c>
      <c r="O97" s="67">
        <f t="shared" si="51"/>
        <v>44</v>
      </c>
      <c r="P97" s="67"/>
      <c r="Q97" s="43">
        <v>34</v>
      </c>
      <c r="R97" s="43">
        <v>41</v>
      </c>
      <c r="S97" s="110">
        <v>10</v>
      </c>
      <c r="T97" s="110">
        <v>14</v>
      </c>
      <c r="U97" s="110">
        <v>24</v>
      </c>
      <c r="V97" s="149">
        <f t="shared" si="44"/>
        <v>0.705882352941177</v>
      </c>
      <c r="W97" s="67">
        <f t="shared" si="54"/>
        <v>114</v>
      </c>
      <c r="X97" s="67"/>
    </row>
    <row r="98" customFormat="1" spans="1:24">
      <c r="A98" s="44">
        <v>706</v>
      </c>
      <c r="B98" s="29" t="s">
        <v>381</v>
      </c>
      <c r="C98" s="29" t="s">
        <v>372</v>
      </c>
      <c r="D98" s="124">
        <v>2</v>
      </c>
      <c r="E98" s="126">
        <v>4</v>
      </c>
      <c r="F98" s="126">
        <v>3</v>
      </c>
      <c r="G98" s="129">
        <f t="shared" si="41"/>
        <v>1.5</v>
      </c>
      <c r="H98" s="128">
        <v>45</v>
      </c>
      <c r="I98" s="133"/>
      <c r="J98" s="43">
        <v>6</v>
      </c>
      <c r="K98" s="43">
        <v>10</v>
      </c>
      <c r="L98" s="67">
        <v>4</v>
      </c>
      <c r="M98" s="67">
        <v>500</v>
      </c>
      <c r="N98" s="96">
        <f t="shared" si="42"/>
        <v>0.666666666666667</v>
      </c>
      <c r="O98" s="67">
        <f t="shared" si="51"/>
        <v>50</v>
      </c>
      <c r="P98" s="67"/>
      <c r="Q98" s="46">
        <v>38</v>
      </c>
      <c r="R98" s="46">
        <v>45</v>
      </c>
      <c r="S98" s="158">
        <v>8</v>
      </c>
      <c r="T98" s="158">
        <v>9</v>
      </c>
      <c r="U98" s="110">
        <v>17</v>
      </c>
      <c r="V98" s="149">
        <f t="shared" si="44"/>
        <v>0.447368421052632</v>
      </c>
      <c r="W98" s="67">
        <f t="shared" si="54"/>
        <v>78</v>
      </c>
      <c r="X98" s="67">
        <f t="shared" ref="X98:X101" si="55">(Q98-U98)*2.5</f>
        <v>52.5</v>
      </c>
    </row>
    <row r="99" customFormat="1" spans="1:24">
      <c r="A99" s="44">
        <v>710</v>
      </c>
      <c r="B99" s="29" t="s">
        <v>382</v>
      </c>
      <c r="C99" s="29" t="s">
        <v>372</v>
      </c>
      <c r="D99" s="124">
        <v>2</v>
      </c>
      <c r="E99" s="126">
        <v>3</v>
      </c>
      <c r="F99" s="126">
        <v>1</v>
      </c>
      <c r="G99" s="129">
        <f t="shared" si="41"/>
        <v>0.5</v>
      </c>
      <c r="H99" s="128">
        <v>15</v>
      </c>
      <c r="I99" s="133">
        <v>5</v>
      </c>
      <c r="J99" s="110">
        <v>5</v>
      </c>
      <c r="K99" s="43">
        <v>7</v>
      </c>
      <c r="L99" s="67">
        <v>1</v>
      </c>
      <c r="M99" s="67">
        <v>155</v>
      </c>
      <c r="N99" s="96">
        <f t="shared" si="42"/>
        <v>0.2</v>
      </c>
      <c r="O99" s="67">
        <f t="shared" si="51"/>
        <v>15.5</v>
      </c>
      <c r="P99" s="67">
        <v>24</v>
      </c>
      <c r="Q99" s="43">
        <v>29</v>
      </c>
      <c r="R99" s="43">
        <v>36</v>
      </c>
      <c r="S99" s="110">
        <v>3</v>
      </c>
      <c r="T99" s="110">
        <v>0</v>
      </c>
      <c r="U99" s="159">
        <v>3</v>
      </c>
      <c r="V99" s="149">
        <f t="shared" si="44"/>
        <v>0.103448275862069</v>
      </c>
      <c r="W99" s="67">
        <f t="shared" si="54"/>
        <v>9</v>
      </c>
      <c r="X99" s="67">
        <f t="shared" si="55"/>
        <v>65</v>
      </c>
    </row>
    <row r="100" customFormat="1" spans="1:24">
      <c r="A100" s="44">
        <v>713</v>
      </c>
      <c r="B100" s="29" t="s">
        <v>383</v>
      </c>
      <c r="C100" s="29" t="s">
        <v>372</v>
      </c>
      <c r="D100" s="124">
        <v>1</v>
      </c>
      <c r="E100" s="126">
        <v>2</v>
      </c>
      <c r="F100" s="126">
        <v>0</v>
      </c>
      <c r="G100" s="129">
        <f t="shared" si="41"/>
        <v>0</v>
      </c>
      <c r="H100" s="128">
        <v>0</v>
      </c>
      <c r="I100" s="133">
        <v>5</v>
      </c>
      <c r="J100" s="43">
        <v>4</v>
      </c>
      <c r="K100" s="43">
        <v>6</v>
      </c>
      <c r="L100" s="67">
        <v>6</v>
      </c>
      <c r="M100" s="67">
        <v>795.71</v>
      </c>
      <c r="N100" s="96">
        <f t="shared" si="42"/>
        <v>1.5</v>
      </c>
      <c r="O100" s="67">
        <f>M100*0.13</f>
        <v>103.4423</v>
      </c>
      <c r="P100" s="67"/>
      <c r="Q100" s="160">
        <v>22</v>
      </c>
      <c r="R100" s="160">
        <v>27</v>
      </c>
      <c r="S100" s="161">
        <v>20</v>
      </c>
      <c r="T100" s="161">
        <v>9</v>
      </c>
      <c r="U100" s="110">
        <v>29</v>
      </c>
      <c r="V100" s="149">
        <f t="shared" si="44"/>
        <v>1.31818181818182</v>
      </c>
      <c r="W100" s="67">
        <f>S100*4+T100*8</f>
        <v>152</v>
      </c>
      <c r="X100" s="67"/>
    </row>
    <row r="101" customFormat="1" spans="1:24">
      <c r="A101" s="44">
        <v>715</v>
      </c>
      <c r="B101" s="29" t="s">
        <v>384</v>
      </c>
      <c r="C101" s="29" t="s">
        <v>372</v>
      </c>
      <c r="D101" s="124">
        <v>1</v>
      </c>
      <c r="E101" s="126">
        <v>2</v>
      </c>
      <c r="F101" s="126">
        <v>2</v>
      </c>
      <c r="G101" s="129">
        <f t="shared" si="41"/>
        <v>2</v>
      </c>
      <c r="H101" s="128">
        <v>50</v>
      </c>
      <c r="I101" s="133"/>
      <c r="J101" s="43">
        <v>3</v>
      </c>
      <c r="K101" s="43">
        <v>4</v>
      </c>
      <c r="L101" s="67">
        <v>2</v>
      </c>
      <c r="M101" s="67">
        <v>250</v>
      </c>
      <c r="N101" s="96">
        <f t="shared" si="42"/>
        <v>0.666666666666667</v>
      </c>
      <c r="O101" s="67">
        <f t="shared" ref="O101:O105" si="56">M101*0.1</f>
        <v>25</v>
      </c>
      <c r="P101" s="67"/>
      <c r="Q101" s="43">
        <v>17</v>
      </c>
      <c r="R101" s="43">
        <v>20</v>
      </c>
      <c r="S101" s="110">
        <v>11</v>
      </c>
      <c r="T101" s="110">
        <v>0</v>
      </c>
      <c r="U101" s="159">
        <v>11</v>
      </c>
      <c r="V101" s="149">
        <f t="shared" si="44"/>
        <v>0.647058823529412</v>
      </c>
      <c r="W101" s="67">
        <f t="shared" ref="W101:W105" si="57">S101*3+T101*6</f>
        <v>33</v>
      </c>
      <c r="X101" s="67">
        <f t="shared" si="55"/>
        <v>15</v>
      </c>
    </row>
    <row r="102" customFormat="1" spans="1:24">
      <c r="A102" s="44">
        <v>738</v>
      </c>
      <c r="B102" s="29" t="s">
        <v>385</v>
      </c>
      <c r="C102" s="29" t="s">
        <v>372</v>
      </c>
      <c r="D102" s="124">
        <v>2</v>
      </c>
      <c r="E102" s="126">
        <v>3</v>
      </c>
      <c r="F102" s="126">
        <v>5</v>
      </c>
      <c r="G102" s="129">
        <f t="shared" si="41"/>
        <v>2.5</v>
      </c>
      <c r="H102" s="128">
        <v>125</v>
      </c>
      <c r="I102" s="133"/>
      <c r="J102" s="43">
        <v>6</v>
      </c>
      <c r="K102" s="43">
        <v>9</v>
      </c>
      <c r="L102" s="67">
        <v>5</v>
      </c>
      <c r="M102" s="67">
        <v>651.2</v>
      </c>
      <c r="N102" s="96">
        <f t="shared" si="42"/>
        <v>0.833333333333333</v>
      </c>
      <c r="O102" s="67">
        <f t="shared" si="56"/>
        <v>65.12</v>
      </c>
      <c r="P102" s="67"/>
      <c r="Q102" s="160">
        <v>36</v>
      </c>
      <c r="R102" s="160">
        <v>43</v>
      </c>
      <c r="S102" s="147">
        <v>15</v>
      </c>
      <c r="T102" s="147">
        <v>19</v>
      </c>
      <c r="U102" s="110">
        <v>34</v>
      </c>
      <c r="V102" s="149">
        <f t="shared" si="44"/>
        <v>0.944444444444444</v>
      </c>
      <c r="W102" s="67">
        <f t="shared" si="57"/>
        <v>159</v>
      </c>
      <c r="X102" s="67"/>
    </row>
    <row r="103" s="3" customFormat="1" spans="1:24">
      <c r="A103" s="48" t="s">
        <v>303</v>
      </c>
      <c r="B103" s="38"/>
      <c r="C103" s="38" t="s">
        <v>372</v>
      </c>
      <c r="D103" s="48">
        <f t="shared" ref="D103:F103" si="58">SUM(D89:D102)</f>
        <v>31</v>
      </c>
      <c r="E103" s="48">
        <f t="shared" si="58"/>
        <v>51</v>
      </c>
      <c r="F103" s="48">
        <f t="shared" si="58"/>
        <v>44</v>
      </c>
      <c r="G103" s="131">
        <f t="shared" si="41"/>
        <v>1.41935483870968</v>
      </c>
      <c r="H103" s="48">
        <f t="shared" ref="H103:M103" si="59">SUM(H89:H102)</f>
        <v>1040</v>
      </c>
      <c r="I103" s="81">
        <f t="shared" si="59"/>
        <v>35</v>
      </c>
      <c r="J103" s="48">
        <f t="shared" si="59"/>
        <v>98</v>
      </c>
      <c r="K103" s="48">
        <f t="shared" si="59"/>
        <v>147</v>
      </c>
      <c r="L103" s="48">
        <f t="shared" si="59"/>
        <v>65</v>
      </c>
      <c r="M103" s="48">
        <f t="shared" si="59"/>
        <v>8019.59</v>
      </c>
      <c r="N103" s="97">
        <f t="shared" si="42"/>
        <v>0.663265306122449</v>
      </c>
      <c r="O103" s="48">
        <f t="shared" ref="O103:U103" si="60">SUM(O89:O102)</f>
        <v>825.8303</v>
      </c>
      <c r="P103" s="48">
        <f t="shared" si="60"/>
        <v>138</v>
      </c>
      <c r="Q103" s="48">
        <f t="shared" si="60"/>
        <v>574</v>
      </c>
      <c r="R103" s="48">
        <f t="shared" si="60"/>
        <v>687</v>
      </c>
      <c r="S103" s="48">
        <f t="shared" si="60"/>
        <v>386</v>
      </c>
      <c r="T103" s="48">
        <f t="shared" si="60"/>
        <v>143</v>
      </c>
      <c r="U103" s="48">
        <f t="shared" si="60"/>
        <v>529</v>
      </c>
      <c r="V103" s="150">
        <f t="shared" si="44"/>
        <v>0.921602787456446</v>
      </c>
      <c r="W103" s="48">
        <f>SUM(W89:W102)</f>
        <v>2454</v>
      </c>
      <c r="X103" s="48">
        <f>SUM(X89:X102)</f>
        <v>322.5</v>
      </c>
    </row>
    <row r="104" customFormat="1" spans="1:24">
      <c r="A104" s="44">
        <v>307</v>
      </c>
      <c r="B104" s="30" t="s">
        <v>386</v>
      </c>
      <c r="C104" s="30" t="s">
        <v>387</v>
      </c>
      <c r="D104" s="132">
        <v>30</v>
      </c>
      <c r="E104" s="134">
        <v>48</v>
      </c>
      <c r="F104" s="126">
        <v>56</v>
      </c>
      <c r="G104" s="129">
        <f t="shared" si="41"/>
        <v>1.86666666666667</v>
      </c>
      <c r="H104" s="128">
        <v>1400</v>
      </c>
      <c r="I104" s="133"/>
      <c r="J104" s="44">
        <v>117</v>
      </c>
      <c r="K104" s="44">
        <v>175</v>
      </c>
      <c r="L104" s="67">
        <v>82</v>
      </c>
      <c r="M104" s="67">
        <v>10300.68</v>
      </c>
      <c r="N104" s="96">
        <f t="shared" si="42"/>
        <v>0.700854700854701</v>
      </c>
      <c r="O104" s="67">
        <f t="shared" si="56"/>
        <v>1030.068</v>
      </c>
      <c r="P104" s="67"/>
      <c r="Q104" s="44">
        <v>582</v>
      </c>
      <c r="R104" s="44">
        <v>696</v>
      </c>
      <c r="S104" s="110">
        <v>261</v>
      </c>
      <c r="T104" s="110">
        <v>8</v>
      </c>
      <c r="U104" s="159">
        <v>269</v>
      </c>
      <c r="V104" s="149">
        <f t="shared" si="44"/>
        <v>0.462199312714777</v>
      </c>
      <c r="W104" s="67">
        <f t="shared" si="57"/>
        <v>831</v>
      </c>
      <c r="X104" s="67">
        <f>(Q104-U104)*2.5</f>
        <v>782.5</v>
      </c>
    </row>
    <row r="105" s="3" customFormat="1" spans="1:24">
      <c r="A105" s="85" t="s">
        <v>303</v>
      </c>
      <c r="B105" s="86" t="s">
        <v>386</v>
      </c>
      <c r="C105" s="86" t="s">
        <v>387</v>
      </c>
      <c r="D105" s="151">
        <v>30</v>
      </c>
      <c r="E105" s="152">
        <v>48</v>
      </c>
      <c r="F105" s="153">
        <v>56</v>
      </c>
      <c r="G105" s="154">
        <f t="shared" si="41"/>
        <v>1.86666666666667</v>
      </c>
      <c r="H105" s="155">
        <v>1400</v>
      </c>
      <c r="I105" s="157"/>
      <c r="J105" s="85">
        <v>117</v>
      </c>
      <c r="K105" s="85">
        <v>175</v>
      </c>
      <c r="L105" s="89">
        <v>82</v>
      </c>
      <c r="M105" s="89">
        <v>10300.68</v>
      </c>
      <c r="N105" s="105">
        <f t="shared" si="42"/>
        <v>0.700854700854701</v>
      </c>
      <c r="O105" s="89">
        <f t="shared" si="56"/>
        <v>1030.068</v>
      </c>
      <c r="P105" s="89"/>
      <c r="Q105" s="85">
        <v>582</v>
      </c>
      <c r="R105" s="85">
        <v>696</v>
      </c>
      <c r="S105" s="162">
        <v>261</v>
      </c>
      <c r="T105" s="162">
        <v>8</v>
      </c>
      <c r="U105" s="163">
        <v>269</v>
      </c>
      <c r="V105" s="164">
        <f t="shared" si="44"/>
        <v>0.462199312714777</v>
      </c>
      <c r="W105" s="89">
        <f t="shared" si="57"/>
        <v>831</v>
      </c>
      <c r="X105" s="89">
        <f>(Q105-U105)*2.5</f>
        <v>782.5</v>
      </c>
    </row>
    <row r="106" customFormat="1" spans="1:24">
      <c r="A106" s="70"/>
      <c r="B106" s="70"/>
      <c r="C106" s="70"/>
      <c r="D106" s="70">
        <v>300</v>
      </c>
      <c r="E106" s="70">
        <v>489</v>
      </c>
      <c r="F106" s="70">
        <v>300</v>
      </c>
      <c r="G106" s="156">
        <v>1</v>
      </c>
      <c r="H106" s="70">
        <v>6450</v>
      </c>
      <c r="I106" s="70">
        <v>520</v>
      </c>
      <c r="J106" s="70">
        <v>996</v>
      </c>
      <c r="K106" s="70">
        <v>1491</v>
      </c>
      <c r="L106" s="70">
        <v>691</v>
      </c>
      <c r="M106" s="70">
        <v>87409.28</v>
      </c>
      <c r="N106" s="97">
        <v>0.693775100401606</v>
      </c>
      <c r="O106" s="70">
        <v>8885.4425</v>
      </c>
      <c r="P106" s="70">
        <v>1560</v>
      </c>
      <c r="Q106" s="70">
        <v>5542</v>
      </c>
      <c r="R106" s="70">
        <v>6636</v>
      </c>
      <c r="S106" s="70">
        <v>4499.5</v>
      </c>
      <c r="T106" s="70">
        <v>843</v>
      </c>
      <c r="U106" s="70">
        <v>5342.5</v>
      </c>
      <c r="V106" s="165">
        <v>0.964002165283291</v>
      </c>
      <c r="W106" s="70">
        <v>22725</v>
      </c>
      <c r="X106" s="70">
        <v>2740</v>
      </c>
    </row>
    <row r="107" s="4" customFormat="1" ht="12" spans="1:18">
      <c r="A107" s="4" t="s">
        <v>245</v>
      </c>
      <c r="F107" s="4" t="s">
        <v>246</v>
      </c>
      <c r="J107" s="10"/>
      <c r="K107" s="10"/>
      <c r="M107" s="4" t="s">
        <v>388</v>
      </c>
      <c r="N107" s="90"/>
      <c r="O107" s="90"/>
      <c r="R107" s="107" t="s">
        <v>248</v>
      </c>
    </row>
  </sheetData>
  <mergeCells count="6">
    <mergeCell ref="D1:I1"/>
    <mergeCell ref="J1:P1"/>
    <mergeCell ref="Q1:X1"/>
    <mergeCell ref="A1:A2"/>
    <mergeCell ref="B1:B2"/>
    <mergeCell ref="C1:C2"/>
  </mergeCells>
  <pageMargins left="0.15625" right="0.0777777777777778" top="0.393055555555556" bottom="0.393055555555556" header="0.15625" footer="0.15625"/>
  <pageSetup paperSize="9" orientation="landscape" horizontalDpi="600"/>
  <headerFooter>
    <oddHeader>&amp;C10月金牌品种考核明细表（二）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7"/>
  <sheetViews>
    <sheetView topLeftCell="A76" workbookViewId="0">
      <selection activeCell="H88" sqref="H88"/>
    </sheetView>
  </sheetViews>
  <sheetFormatPr defaultColWidth="9" defaultRowHeight="13.5"/>
  <cols>
    <col min="1" max="1" width="6" customWidth="1"/>
    <col min="2" max="2" width="11.95" customWidth="1"/>
    <col min="3" max="3" width="8.125" customWidth="1"/>
    <col min="4" max="4" width="5.4" style="5" customWidth="1"/>
    <col min="5" max="5" width="5.5" style="5" customWidth="1"/>
    <col min="6" max="6" width="5.375" style="5" customWidth="1"/>
    <col min="7" max="7" width="6" style="108" customWidth="1"/>
    <col min="8" max="8" width="5.25" style="5" customWidth="1"/>
    <col min="9" max="9" width="4.75" style="5" customWidth="1"/>
    <col min="10" max="10" width="5.25" style="5" customWidth="1"/>
    <col min="11" max="11" width="6.25" style="108" customWidth="1"/>
    <col min="12" max="12" width="5.375" style="5" customWidth="1"/>
    <col min="13" max="13" width="5.5" style="5" customWidth="1"/>
    <col min="14" max="14" width="5.125" style="5" customWidth="1"/>
    <col min="15" max="15" width="5.875" style="108" customWidth="1"/>
    <col min="16" max="16" width="5" style="5" customWidth="1"/>
    <col min="17" max="18" width="5.25" style="5" customWidth="1"/>
    <col min="19" max="19" width="5.75" style="5" customWidth="1"/>
    <col min="20" max="20" width="5" style="5" customWidth="1"/>
    <col min="21" max="21" width="5.125" style="5" customWidth="1"/>
    <col min="22" max="22" width="4.625" style="5" customWidth="1"/>
    <col min="23" max="23" width="5.625" style="109" customWidth="1"/>
    <col min="24" max="24" width="8.125" style="4" customWidth="1"/>
    <col min="25" max="25" width="6.125" customWidth="1"/>
  </cols>
  <sheetData>
    <row r="1" s="1" customFormat="1" ht="23" customHeight="1" spans="1:25">
      <c r="A1" s="14" t="s">
        <v>249</v>
      </c>
      <c r="B1" s="14" t="s">
        <v>250</v>
      </c>
      <c r="C1" s="14" t="s">
        <v>251</v>
      </c>
      <c r="D1" s="102" t="s">
        <v>257</v>
      </c>
      <c r="E1" s="102"/>
      <c r="F1" s="102"/>
      <c r="G1" s="102"/>
      <c r="H1" s="102" t="s">
        <v>258</v>
      </c>
      <c r="I1" s="102"/>
      <c r="J1" s="102"/>
      <c r="K1" s="102"/>
      <c r="L1" s="102" t="s">
        <v>259</v>
      </c>
      <c r="M1" s="102"/>
      <c r="N1" s="102"/>
      <c r="O1" s="102"/>
      <c r="P1" s="102" t="s">
        <v>260</v>
      </c>
      <c r="Q1" s="102"/>
      <c r="R1" s="102"/>
      <c r="S1" s="102"/>
      <c r="T1" s="102" t="s">
        <v>17</v>
      </c>
      <c r="U1" s="102"/>
      <c r="V1" s="102"/>
      <c r="W1" s="102"/>
      <c r="X1" s="59" t="s">
        <v>261</v>
      </c>
      <c r="Y1" s="59"/>
    </row>
    <row r="2" s="2" customFormat="1" ht="28" customHeight="1" spans="1:25">
      <c r="A2" s="14"/>
      <c r="B2" s="14"/>
      <c r="C2" s="14"/>
      <c r="D2" s="14" t="s">
        <v>266</v>
      </c>
      <c r="E2" s="14" t="s">
        <v>267</v>
      </c>
      <c r="F2" s="102" t="s">
        <v>268</v>
      </c>
      <c r="G2" s="102" t="s">
        <v>271</v>
      </c>
      <c r="H2" s="14" t="s">
        <v>266</v>
      </c>
      <c r="I2" s="14" t="s">
        <v>267</v>
      </c>
      <c r="J2" s="102" t="s">
        <v>268</v>
      </c>
      <c r="K2" s="102" t="s">
        <v>271</v>
      </c>
      <c r="L2" s="14" t="s">
        <v>266</v>
      </c>
      <c r="M2" s="14" t="s">
        <v>267</v>
      </c>
      <c r="N2" s="102" t="s">
        <v>268</v>
      </c>
      <c r="O2" s="102" t="s">
        <v>271</v>
      </c>
      <c r="P2" s="14" t="s">
        <v>266</v>
      </c>
      <c r="Q2" s="14" t="s">
        <v>267</v>
      </c>
      <c r="R2" s="102" t="s">
        <v>268</v>
      </c>
      <c r="S2" s="102" t="s">
        <v>271</v>
      </c>
      <c r="T2" s="14" t="s">
        <v>266</v>
      </c>
      <c r="U2" s="14" t="s">
        <v>267</v>
      </c>
      <c r="V2" s="102" t="s">
        <v>268</v>
      </c>
      <c r="W2" s="102" t="s">
        <v>271</v>
      </c>
      <c r="X2" s="102" t="s">
        <v>268</v>
      </c>
      <c r="Y2" s="59" t="s">
        <v>271</v>
      </c>
    </row>
    <row r="3" customFormat="1" spans="1:25">
      <c r="A3" s="28">
        <v>308</v>
      </c>
      <c r="B3" s="29" t="s">
        <v>284</v>
      </c>
      <c r="C3" s="30" t="s">
        <v>285</v>
      </c>
      <c r="D3" s="110">
        <v>52.6666666666667</v>
      </c>
      <c r="E3" s="110">
        <v>70.8366666666667</v>
      </c>
      <c r="F3" s="110">
        <v>3</v>
      </c>
      <c r="G3" s="111">
        <f t="shared" ref="G3:G19" si="0">F3*1.5</f>
        <v>4.5</v>
      </c>
      <c r="H3" s="110">
        <v>17.5555555555556</v>
      </c>
      <c r="I3" s="110">
        <v>27.4744444444444</v>
      </c>
      <c r="J3" s="110">
        <v>6</v>
      </c>
      <c r="K3" s="111">
        <f t="shared" ref="K3:K19" si="1">J3*2.5</f>
        <v>15</v>
      </c>
      <c r="L3" s="110">
        <v>9.04111111111111</v>
      </c>
      <c r="M3" s="110">
        <v>14.7466666666667</v>
      </c>
      <c r="N3" s="110">
        <v>11</v>
      </c>
      <c r="O3" s="111">
        <v>22</v>
      </c>
      <c r="P3" s="110">
        <v>6.58333333333333</v>
      </c>
      <c r="Q3" s="110">
        <v>11.7622222222222</v>
      </c>
      <c r="R3" s="110">
        <v>15</v>
      </c>
      <c r="S3" s="111">
        <v>37.5</v>
      </c>
      <c r="T3" s="110">
        <v>17.9066666666667</v>
      </c>
      <c r="U3" s="110">
        <v>27</v>
      </c>
      <c r="V3" s="51">
        <v>5</v>
      </c>
      <c r="W3" s="113">
        <v>5</v>
      </c>
      <c r="X3" s="67">
        <v>960.4</v>
      </c>
      <c r="Y3" s="67">
        <v>67.2</v>
      </c>
    </row>
    <row r="4" customFormat="1" spans="1:25">
      <c r="A4" s="28">
        <v>311</v>
      </c>
      <c r="B4" s="29" t="s">
        <v>286</v>
      </c>
      <c r="C4" s="30" t="s">
        <v>285</v>
      </c>
      <c r="D4" s="110">
        <v>75.3333333333333</v>
      </c>
      <c r="E4" s="110">
        <v>101.323333333333</v>
      </c>
      <c r="F4" s="110">
        <v>31</v>
      </c>
      <c r="G4" s="111">
        <f t="shared" si="0"/>
        <v>46.5</v>
      </c>
      <c r="H4" s="110">
        <v>25.1111111111111</v>
      </c>
      <c r="I4" s="110">
        <v>39.2988888888889</v>
      </c>
      <c r="J4" s="110">
        <v>6</v>
      </c>
      <c r="K4" s="111">
        <f t="shared" si="1"/>
        <v>15</v>
      </c>
      <c r="L4" s="110">
        <v>12.9322222222222</v>
      </c>
      <c r="M4" s="110">
        <v>21.0933333333333</v>
      </c>
      <c r="N4" s="110">
        <v>4</v>
      </c>
      <c r="O4" s="111">
        <v>8</v>
      </c>
      <c r="P4" s="110">
        <v>9.41666666666667</v>
      </c>
      <c r="Q4" s="110">
        <v>16.8244444444444</v>
      </c>
      <c r="R4" s="110">
        <v>6</v>
      </c>
      <c r="S4" s="111">
        <v>9</v>
      </c>
      <c r="T4" s="110">
        <v>25.6133333333333</v>
      </c>
      <c r="U4" s="110">
        <v>38</v>
      </c>
      <c r="V4" s="51">
        <v>1</v>
      </c>
      <c r="W4" s="113">
        <v>1</v>
      </c>
      <c r="X4" s="67">
        <v>1500</v>
      </c>
      <c r="Y4" s="67">
        <v>105</v>
      </c>
    </row>
    <row r="5" customFormat="1" spans="1:25">
      <c r="A5" s="28">
        <v>339</v>
      </c>
      <c r="B5" s="29" t="s">
        <v>287</v>
      </c>
      <c r="C5" s="30" t="s">
        <v>285</v>
      </c>
      <c r="D5" s="110">
        <v>46</v>
      </c>
      <c r="E5" s="110">
        <v>61.87</v>
      </c>
      <c r="F5" s="110">
        <v>12</v>
      </c>
      <c r="G5" s="111">
        <f t="shared" si="0"/>
        <v>18</v>
      </c>
      <c r="H5" s="110">
        <v>15.3333333333333</v>
      </c>
      <c r="I5" s="110">
        <v>23.9966666666667</v>
      </c>
      <c r="J5" s="110">
        <v>4</v>
      </c>
      <c r="K5" s="111">
        <f t="shared" si="1"/>
        <v>10</v>
      </c>
      <c r="L5" s="110">
        <v>7.89666666666667</v>
      </c>
      <c r="M5" s="110">
        <v>12.88</v>
      </c>
      <c r="N5" s="110">
        <v>1</v>
      </c>
      <c r="O5" s="111">
        <v>2</v>
      </c>
      <c r="P5" s="110">
        <v>5.75</v>
      </c>
      <c r="Q5" s="110">
        <v>10.2733333333333</v>
      </c>
      <c r="R5" s="110">
        <v>4</v>
      </c>
      <c r="S5" s="111">
        <v>6</v>
      </c>
      <c r="T5" s="110">
        <v>15.64</v>
      </c>
      <c r="U5" s="110">
        <v>23</v>
      </c>
      <c r="V5" s="51">
        <v>4</v>
      </c>
      <c r="W5" s="113">
        <v>4</v>
      </c>
      <c r="X5" s="67">
        <v>187.64</v>
      </c>
      <c r="Y5" s="67">
        <v>13.1</v>
      </c>
    </row>
    <row r="6" customFormat="1" spans="1:25">
      <c r="A6" s="28">
        <v>349</v>
      </c>
      <c r="B6" s="29" t="s">
        <v>288</v>
      </c>
      <c r="C6" s="30" t="s">
        <v>285</v>
      </c>
      <c r="D6" s="110">
        <v>35.3333333333333</v>
      </c>
      <c r="E6" s="110">
        <v>47.5233333333333</v>
      </c>
      <c r="F6" s="110">
        <v>4</v>
      </c>
      <c r="G6" s="111">
        <f t="shared" si="0"/>
        <v>6</v>
      </c>
      <c r="H6" s="110">
        <v>11.7777777777778</v>
      </c>
      <c r="I6" s="110">
        <v>18.4322222222222</v>
      </c>
      <c r="J6" s="110">
        <v>4</v>
      </c>
      <c r="K6" s="111">
        <f t="shared" si="1"/>
        <v>10</v>
      </c>
      <c r="L6" s="110">
        <v>6.06555555555556</v>
      </c>
      <c r="M6" s="110">
        <v>9.89333333333333</v>
      </c>
      <c r="N6" s="110">
        <v>4</v>
      </c>
      <c r="O6" s="111">
        <v>8</v>
      </c>
      <c r="P6" s="110">
        <v>4.41666666666667</v>
      </c>
      <c r="Q6" s="110">
        <v>7.89111111111111</v>
      </c>
      <c r="R6" s="110">
        <v>1</v>
      </c>
      <c r="S6" s="111">
        <v>1.5</v>
      </c>
      <c r="T6" s="110">
        <v>12.0133333333333</v>
      </c>
      <c r="U6" s="110">
        <v>18</v>
      </c>
      <c r="V6" s="51">
        <v>8</v>
      </c>
      <c r="W6" s="113">
        <v>8</v>
      </c>
      <c r="X6" s="67"/>
      <c r="Y6" s="67"/>
    </row>
    <row r="7" customFormat="1" spans="1:25">
      <c r="A7" s="28">
        <v>391</v>
      </c>
      <c r="B7" s="29" t="s">
        <v>289</v>
      </c>
      <c r="C7" s="30" t="s">
        <v>285</v>
      </c>
      <c r="D7" s="110">
        <v>38</v>
      </c>
      <c r="E7" s="110">
        <v>51.11</v>
      </c>
      <c r="F7" s="110">
        <v>3</v>
      </c>
      <c r="G7" s="111">
        <f t="shared" si="0"/>
        <v>4.5</v>
      </c>
      <c r="H7" s="110">
        <v>12.6666666666667</v>
      </c>
      <c r="I7" s="110">
        <v>19.8233333333333</v>
      </c>
      <c r="J7" s="110">
        <v>2</v>
      </c>
      <c r="K7" s="111">
        <f t="shared" si="1"/>
        <v>5</v>
      </c>
      <c r="L7" s="110">
        <v>6.52333333333333</v>
      </c>
      <c r="M7" s="110">
        <v>10.64</v>
      </c>
      <c r="N7" s="110">
        <v>7</v>
      </c>
      <c r="O7" s="111">
        <v>14</v>
      </c>
      <c r="P7" s="110">
        <v>4.75</v>
      </c>
      <c r="Q7" s="110">
        <v>8.48666666666667</v>
      </c>
      <c r="R7" s="110">
        <v>2</v>
      </c>
      <c r="S7" s="111">
        <v>3</v>
      </c>
      <c r="T7" s="110">
        <v>12.92</v>
      </c>
      <c r="U7" s="110">
        <v>19</v>
      </c>
      <c r="V7" s="51">
        <v>9</v>
      </c>
      <c r="W7" s="113">
        <v>9</v>
      </c>
      <c r="X7" s="67">
        <v>1085.68</v>
      </c>
      <c r="Y7" s="67">
        <v>76</v>
      </c>
    </row>
    <row r="8" customFormat="1" spans="1:25">
      <c r="A8" s="28">
        <v>395</v>
      </c>
      <c r="B8" s="29" t="s">
        <v>290</v>
      </c>
      <c r="C8" s="30" t="s">
        <v>285</v>
      </c>
      <c r="D8" s="110">
        <v>19.3333333333333</v>
      </c>
      <c r="E8" s="110">
        <v>26.0033333333333</v>
      </c>
      <c r="F8" s="110">
        <v>3</v>
      </c>
      <c r="G8" s="111">
        <f t="shared" si="0"/>
        <v>4.5</v>
      </c>
      <c r="H8" s="110">
        <v>6.44444444444444</v>
      </c>
      <c r="I8" s="110">
        <v>10.0855555555556</v>
      </c>
      <c r="J8" s="110">
        <v>2</v>
      </c>
      <c r="K8" s="111">
        <f t="shared" si="1"/>
        <v>5</v>
      </c>
      <c r="L8" s="110">
        <v>3.31888888888889</v>
      </c>
      <c r="M8" s="110">
        <v>5.41333333333333</v>
      </c>
      <c r="N8" s="110">
        <v>2</v>
      </c>
      <c r="O8" s="111">
        <v>4</v>
      </c>
      <c r="P8" s="110">
        <v>2.41666666666667</v>
      </c>
      <c r="Q8" s="110">
        <v>4.31777777777778</v>
      </c>
      <c r="R8" s="110">
        <v>0</v>
      </c>
      <c r="S8" s="111">
        <v>0</v>
      </c>
      <c r="T8" s="110">
        <v>6.57333333333333</v>
      </c>
      <c r="U8" s="110">
        <v>10</v>
      </c>
      <c r="V8" s="51">
        <v>0</v>
      </c>
      <c r="W8" s="113">
        <v>0</v>
      </c>
      <c r="X8" s="67">
        <v>499.92</v>
      </c>
      <c r="Y8" s="67">
        <v>35</v>
      </c>
    </row>
    <row r="9" customFormat="1" spans="1:25">
      <c r="A9" s="28">
        <v>517</v>
      </c>
      <c r="B9" s="29" t="s">
        <v>291</v>
      </c>
      <c r="C9" s="30" t="s">
        <v>285</v>
      </c>
      <c r="D9" s="110">
        <v>40</v>
      </c>
      <c r="E9" s="110">
        <v>53.8</v>
      </c>
      <c r="F9" s="110">
        <v>15</v>
      </c>
      <c r="G9" s="111">
        <f t="shared" si="0"/>
        <v>22.5</v>
      </c>
      <c r="H9" s="110">
        <v>13.3333333333333</v>
      </c>
      <c r="I9" s="110">
        <v>20.8666666666667</v>
      </c>
      <c r="J9" s="110">
        <v>1</v>
      </c>
      <c r="K9" s="111">
        <f t="shared" si="1"/>
        <v>2.5</v>
      </c>
      <c r="L9" s="110">
        <v>6.86666666666667</v>
      </c>
      <c r="M9" s="110">
        <v>11.2</v>
      </c>
      <c r="N9" s="110">
        <v>2</v>
      </c>
      <c r="O9" s="111">
        <v>4</v>
      </c>
      <c r="P9" s="110">
        <v>5</v>
      </c>
      <c r="Q9" s="110">
        <v>8.93333333333333</v>
      </c>
      <c r="R9" s="110">
        <v>6</v>
      </c>
      <c r="S9" s="111">
        <v>9</v>
      </c>
      <c r="T9" s="110">
        <v>13.6</v>
      </c>
      <c r="U9" s="110">
        <v>20</v>
      </c>
      <c r="V9" s="51">
        <v>3</v>
      </c>
      <c r="W9" s="113">
        <v>3</v>
      </c>
      <c r="X9" s="67">
        <v>520.45</v>
      </c>
      <c r="Y9" s="67">
        <v>36.4</v>
      </c>
    </row>
    <row r="10" customFormat="1" spans="1:25">
      <c r="A10" s="28">
        <v>518</v>
      </c>
      <c r="B10" s="29" t="s">
        <v>292</v>
      </c>
      <c r="C10" s="30" t="s">
        <v>285</v>
      </c>
      <c r="D10" s="110">
        <v>20</v>
      </c>
      <c r="E10" s="110">
        <v>26.9</v>
      </c>
      <c r="F10" s="110">
        <v>5</v>
      </c>
      <c r="G10" s="111">
        <f t="shared" si="0"/>
        <v>7.5</v>
      </c>
      <c r="H10" s="110">
        <v>6.66666666666667</v>
      </c>
      <c r="I10" s="110">
        <v>10.4333333333333</v>
      </c>
      <c r="J10" s="110">
        <v>0</v>
      </c>
      <c r="K10" s="111">
        <f t="shared" si="1"/>
        <v>0</v>
      </c>
      <c r="L10" s="110">
        <v>3.43333333333333</v>
      </c>
      <c r="M10" s="110">
        <v>5.6</v>
      </c>
      <c r="N10" s="110">
        <v>1</v>
      </c>
      <c r="O10" s="111">
        <v>2</v>
      </c>
      <c r="P10" s="110">
        <v>2.5</v>
      </c>
      <c r="Q10" s="110">
        <v>4.46666666666667</v>
      </c>
      <c r="R10" s="110">
        <v>0</v>
      </c>
      <c r="S10" s="111">
        <v>0</v>
      </c>
      <c r="T10" s="110">
        <v>6.8</v>
      </c>
      <c r="U10" s="110">
        <v>10</v>
      </c>
      <c r="V10" s="51">
        <v>0</v>
      </c>
      <c r="W10" s="113">
        <v>0</v>
      </c>
      <c r="X10" s="67">
        <v>156.8</v>
      </c>
      <c r="Y10" s="67">
        <v>11</v>
      </c>
    </row>
    <row r="11" customFormat="1" spans="1:25">
      <c r="A11" s="28">
        <v>581</v>
      </c>
      <c r="B11" s="29" t="s">
        <v>293</v>
      </c>
      <c r="C11" s="30" t="s">
        <v>285</v>
      </c>
      <c r="D11" s="110">
        <v>33.3333333333333</v>
      </c>
      <c r="E11" s="110">
        <v>44.8333333333333</v>
      </c>
      <c r="F11" s="110">
        <v>40</v>
      </c>
      <c r="G11" s="111">
        <f t="shared" si="0"/>
        <v>60</v>
      </c>
      <c r="H11" s="110">
        <v>11.1111111111111</v>
      </c>
      <c r="I11" s="110">
        <v>17.3888888888889</v>
      </c>
      <c r="J11" s="110">
        <v>15</v>
      </c>
      <c r="K11" s="111">
        <f t="shared" si="1"/>
        <v>37.5</v>
      </c>
      <c r="L11" s="110">
        <v>5.72222222222222</v>
      </c>
      <c r="M11" s="110">
        <v>9.33333333333333</v>
      </c>
      <c r="N11" s="110">
        <v>6</v>
      </c>
      <c r="O11" s="111">
        <v>12</v>
      </c>
      <c r="P11" s="110">
        <v>4.16666666666667</v>
      </c>
      <c r="Q11" s="110">
        <v>7.44444444444444</v>
      </c>
      <c r="R11" s="110">
        <v>3</v>
      </c>
      <c r="S11" s="111">
        <v>4.5</v>
      </c>
      <c r="T11" s="110">
        <v>11.3333333333333</v>
      </c>
      <c r="U11" s="110">
        <v>17</v>
      </c>
      <c r="V11" s="51">
        <v>4</v>
      </c>
      <c r="W11" s="113">
        <v>4</v>
      </c>
      <c r="X11" s="67">
        <v>1252</v>
      </c>
      <c r="Y11" s="67">
        <v>87.6</v>
      </c>
    </row>
    <row r="12" customFormat="1" spans="1:25">
      <c r="A12" s="28">
        <v>585</v>
      </c>
      <c r="B12" s="29" t="s">
        <v>294</v>
      </c>
      <c r="C12" s="30" t="s">
        <v>285</v>
      </c>
      <c r="D12" s="110">
        <v>57.3333333333333</v>
      </c>
      <c r="E12" s="110">
        <v>77.1133333333333</v>
      </c>
      <c r="F12" s="110">
        <v>28</v>
      </c>
      <c r="G12" s="111">
        <f t="shared" si="0"/>
        <v>42</v>
      </c>
      <c r="H12" s="110">
        <v>19.1111111111111</v>
      </c>
      <c r="I12" s="110">
        <v>29.9088888888889</v>
      </c>
      <c r="J12" s="110">
        <v>9</v>
      </c>
      <c r="K12" s="111">
        <f t="shared" si="1"/>
        <v>22.5</v>
      </c>
      <c r="L12" s="110">
        <v>9.84222222222222</v>
      </c>
      <c r="M12" s="110">
        <v>16.0533333333333</v>
      </c>
      <c r="N12" s="110">
        <v>7</v>
      </c>
      <c r="O12" s="111">
        <v>14</v>
      </c>
      <c r="P12" s="110">
        <v>7.16666666666667</v>
      </c>
      <c r="Q12" s="110">
        <v>12.8044444444444</v>
      </c>
      <c r="R12" s="110">
        <v>9</v>
      </c>
      <c r="S12" s="111">
        <v>13.5</v>
      </c>
      <c r="T12" s="110">
        <v>19.4933333333333</v>
      </c>
      <c r="U12" s="110">
        <v>29</v>
      </c>
      <c r="V12" s="51">
        <v>8</v>
      </c>
      <c r="W12" s="113">
        <v>8</v>
      </c>
      <c r="X12" s="67">
        <v>380.8</v>
      </c>
      <c r="Y12" s="67">
        <v>26.7</v>
      </c>
    </row>
    <row r="13" customFormat="1" spans="1:25">
      <c r="A13" s="28">
        <v>597</v>
      </c>
      <c r="B13" s="29" t="s">
        <v>295</v>
      </c>
      <c r="C13" s="30" t="s">
        <v>285</v>
      </c>
      <c r="D13" s="110">
        <v>12.6666666666667</v>
      </c>
      <c r="E13" s="110">
        <v>17.0366666666667</v>
      </c>
      <c r="F13" s="110">
        <v>0</v>
      </c>
      <c r="G13" s="111">
        <f t="shared" si="0"/>
        <v>0</v>
      </c>
      <c r="H13" s="110">
        <v>4.22222222222222</v>
      </c>
      <c r="I13" s="110">
        <v>6.60777777777778</v>
      </c>
      <c r="J13" s="110">
        <v>0</v>
      </c>
      <c r="K13" s="111">
        <f t="shared" si="1"/>
        <v>0</v>
      </c>
      <c r="L13" s="110">
        <v>2.17444444444444</v>
      </c>
      <c r="M13" s="110">
        <v>3.54666666666667</v>
      </c>
      <c r="N13" s="110">
        <v>2</v>
      </c>
      <c r="O13" s="111">
        <v>4</v>
      </c>
      <c r="P13" s="110">
        <v>1.58333333333333</v>
      </c>
      <c r="Q13" s="110">
        <v>2.82888888888889</v>
      </c>
      <c r="R13" s="110">
        <v>1</v>
      </c>
      <c r="S13" s="111">
        <v>1.5</v>
      </c>
      <c r="T13" s="110">
        <v>4.30666666666667</v>
      </c>
      <c r="U13" s="110">
        <v>6</v>
      </c>
      <c r="V13" s="51">
        <v>1</v>
      </c>
      <c r="W13" s="113">
        <v>1</v>
      </c>
      <c r="X13" s="67">
        <v>1790.64</v>
      </c>
      <c r="Y13" s="67">
        <v>125.3</v>
      </c>
    </row>
    <row r="14" customFormat="1" spans="1:25">
      <c r="A14" s="28">
        <v>709</v>
      </c>
      <c r="B14" s="29" t="s">
        <v>296</v>
      </c>
      <c r="C14" s="30" t="s">
        <v>285</v>
      </c>
      <c r="D14" s="110">
        <v>26</v>
      </c>
      <c r="E14" s="110">
        <v>34.97</v>
      </c>
      <c r="F14" s="110">
        <v>2</v>
      </c>
      <c r="G14" s="111">
        <f t="shared" si="0"/>
        <v>3</v>
      </c>
      <c r="H14" s="110">
        <v>8.66666666666667</v>
      </c>
      <c r="I14" s="110">
        <v>13.5633333333333</v>
      </c>
      <c r="J14" s="110">
        <v>0</v>
      </c>
      <c r="K14" s="111">
        <f t="shared" si="1"/>
        <v>0</v>
      </c>
      <c r="L14" s="110">
        <v>4.46333333333333</v>
      </c>
      <c r="M14" s="110">
        <v>7.28</v>
      </c>
      <c r="N14" s="110">
        <v>2</v>
      </c>
      <c r="O14" s="111">
        <v>4</v>
      </c>
      <c r="P14" s="110">
        <v>3.25</v>
      </c>
      <c r="Q14" s="110">
        <v>5.80666666666667</v>
      </c>
      <c r="R14" s="110">
        <v>5</v>
      </c>
      <c r="S14" s="111">
        <v>7.5</v>
      </c>
      <c r="T14" s="110">
        <v>8.84</v>
      </c>
      <c r="U14" s="110">
        <v>13</v>
      </c>
      <c r="V14" s="51">
        <v>8</v>
      </c>
      <c r="W14" s="113">
        <v>8</v>
      </c>
      <c r="X14" s="67">
        <v>98</v>
      </c>
      <c r="Y14" s="67">
        <v>6.9</v>
      </c>
    </row>
    <row r="15" customFormat="1" spans="1:25">
      <c r="A15" s="28">
        <v>726</v>
      </c>
      <c r="B15" s="29" t="s">
        <v>297</v>
      </c>
      <c r="C15" s="30" t="s">
        <v>285</v>
      </c>
      <c r="D15" s="110">
        <v>45.3333333333333</v>
      </c>
      <c r="E15" s="110">
        <v>60.9733333333333</v>
      </c>
      <c r="F15" s="110">
        <v>47</v>
      </c>
      <c r="G15" s="111">
        <f t="shared" si="0"/>
        <v>70.5</v>
      </c>
      <c r="H15" s="110">
        <v>15.1111111111111</v>
      </c>
      <c r="I15" s="110">
        <v>23.6488888888889</v>
      </c>
      <c r="J15" s="110">
        <v>11</v>
      </c>
      <c r="K15" s="111">
        <f t="shared" si="1"/>
        <v>27.5</v>
      </c>
      <c r="L15" s="110">
        <v>7.78222222222222</v>
      </c>
      <c r="M15" s="110">
        <v>12.6933333333333</v>
      </c>
      <c r="N15" s="110">
        <v>8</v>
      </c>
      <c r="O15" s="111">
        <v>16</v>
      </c>
      <c r="P15" s="110">
        <v>5.66666666666667</v>
      </c>
      <c r="Q15" s="110">
        <v>10.1244444444444</v>
      </c>
      <c r="R15" s="110">
        <v>17</v>
      </c>
      <c r="S15" s="111">
        <v>42.5</v>
      </c>
      <c r="T15" s="110">
        <v>15.4133333333333</v>
      </c>
      <c r="U15" s="110">
        <v>23</v>
      </c>
      <c r="V15" s="51">
        <v>7</v>
      </c>
      <c r="W15" s="113">
        <v>7</v>
      </c>
      <c r="X15" s="67">
        <v>2018.94</v>
      </c>
      <c r="Y15" s="67">
        <v>141.3</v>
      </c>
    </row>
    <row r="16" customFormat="1" spans="1:25">
      <c r="A16" s="28">
        <v>727</v>
      </c>
      <c r="B16" s="29" t="s">
        <v>298</v>
      </c>
      <c r="C16" s="30" t="s">
        <v>285</v>
      </c>
      <c r="D16" s="110">
        <v>18.6666666666667</v>
      </c>
      <c r="E16" s="110">
        <v>25.1066666666667</v>
      </c>
      <c r="F16" s="110">
        <v>10</v>
      </c>
      <c r="G16" s="111">
        <f t="shared" si="0"/>
        <v>15</v>
      </c>
      <c r="H16" s="110">
        <v>6.22222222222222</v>
      </c>
      <c r="I16" s="110">
        <v>9.73777777777778</v>
      </c>
      <c r="J16" s="110">
        <v>4</v>
      </c>
      <c r="K16" s="111">
        <f t="shared" si="1"/>
        <v>10</v>
      </c>
      <c r="L16" s="110">
        <v>3.20444444444444</v>
      </c>
      <c r="M16" s="110">
        <v>5.22666666666667</v>
      </c>
      <c r="N16" s="110">
        <v>4</v>
      </c>
      <c r="O16" s="111">
        <v>8</v>
      </c>
      <c r="P16" s="110">
        <v>2.33333333333333</v>
      </c>
      <c r="Q16" s="110">
        <v>4.16888888888889</v>
      </c>
      <c r="R16" s="110">
        <v>2</v>
      </c>
      <c r="S16" s="111">
        <v>3</v>
      </c>
      <c r="T16" s="110">
        <v>6.34666666666667</v>
      </c>
      <c r="U16" s="110">
        <v>10</v>
      </c>
      <c r="V16" s="51">
        <v>3</v>
      </c>
      <c r="W16" s="113">
        <v>3</v>
      </c>
      <c r="X16" s="67">
        <v>247.52</v>
      </c>
      <c r="Y16" s="67">
        <v>17.3</v>
      </c>
    </row>
    <row r="17" customFormat="1" spans="1:25">
      <c r="A17" s="28">
        <v>730</v>
      </c>
      <c r="B17" s="29" t="s">
        <v>299</v>
      </c>
      <c r="C17" s="30" t="s">
        <v>285</v>
      </c>
      <c r="D17" s="110">
        <v>42</v>
      </c>
      <c r="E17" s="110">
        <v>56.49</v>
      </c>
      <c r="F17" s="110">
        <v>20</v>
      </c>
      <c r="G17" s="111">
        <f t="shared" si="0"/>
        <v>30</v>
      </c>
      <c r="H17" s="110">
        <v>14</v>
      </c>
      <c r="I17" s="110">
        <v>21.91</v>
      </c>
      <c r="J17" s="110">
        <v>10</v>
      </c>
      <c r="K17" s="111">
        <f t="shared" si="1"/>
        <v>25</v>
      </c>
      <c r="L17" s="110">
        <v>7.21</v>
      </c>
      <c r="M17" s="110">
        <v>11.76</v>
      </c>
      <c r="N17" s="110">
        <v>7</v>
      </c>
      <c r="O17" s="111">
        <v>14</v>
      </c>
      <c r="P17" s="110">
        <v>5.25</v>
      </c>
      <c r="Q17" s="110">
        <v>9.38</v>
      </c>
      <c r="R17" s="110">
        <v>4</v>
      </c>
      <c r="S17" s="111">
        <v>6</v>
      </c>
      <c r="T17" s="110">
        <v>14.28</v>
      </c>
      <c r="U17" s="110">
        <v>21</v>
      </c>
      <c r="V17" s="51">
        <v>3</v>
      </c>
      <c r="W17" s="113">
        <v>3</v>
      </c>
      <c r="X17" s="67">
        <v>951.6</v>
      </c>
      <c r="Y17" s="67">
        <v>66.6</v>
      </c>
    </row>
    <row r="18" customFormat="1" spans="1:25">
      <c r="A18" s="28">
        <v>731</v>
      </c>
      <c r="B18" s="29" t="s">
        <v>300</v>
      </c>
      <c r="C18" s="30" t="s">
        <v>285</v>
      </c>
      <c r="D18" s="110">
        <v>20.6666666666667</v>
      </c>
      <c r="E18" s="110">
        <v>27.7966666666667</v>
      </c>
      <c r="F18" s="110">
        <v>1</v>
      </c>
      <c r="G18" s="111">
        <f t="shared" si="0"/>
        <v>1.5</v>
      </c>
      <c r="H18" s="110">
        <v>6.88888888888889</v>
      </c>
      <c r="I18" s="110">
        <v>10.7811111111111</v>
      </c>
      <c r="J18" s="110">
        <v>3</v>
      </c>
      <c r="K18" s="111">
        <f t="shared" si="1"/>
        <v>7.5</v>
      </c>
      <c r="L18" s="110">
        <v>3.54777777777778</v>
      </c>
      <c r="M18" s="110">
        <v>5.78666666666667</v>
      </c>
      <c r="N18" s="110">
        <v>5</v>
      </c>
      <c r="O18" s="111">
        <v>10</v>
      </c>
      <c r="P18" s="110">
        <v>2.58333333333333</v>
      </c>
      <c r="Q18" s="110">
        <v>4.61555555555556</v>
      </c>
      <c r="R18" s="110">
        <v>1</v>
      </c>
      <c r="S18" s="111">
        <v>1.5</v>
      </c>
      <c r="T18" s="110">
        <v>7.02666666666667</v>
      </c>
      <c r="U18" s="110">
        <v>11</v>
      </c>
      <c r="V18" s="51">
        <v>0</v>
      </c>
      <c r="W18" s="113">
        <v>0</v>
      </c>
      <c r="X18" s="67"/>
      <c r="Y18" s="67"/>
    </row>
    <row r="19" customFormat="1" spans="1:25">
      <c r="A19" s="28">
        <v>741</v>
      </c>
      <c r="B19" s="29" t="s">
        <v>301</v>
      </c>
      <c r="C19" s="30" t="s">
        <v>285</v>
      </c>
      <c r="D19" s="110">
        <v>17.3333333333333</v>
      </c>
      <c r="E19" s="110">
        <v>23.3133333333333</v>
      </c>
      <c r="F19" s="110">
        <v>6</v>
      </c>
      <c r="G19" s="111">
        <f t="shared" si="0"/>
        <v>9</v>
      </c>
      <c r="H19" s="110">
        <v>5.77777777777778</v>
      </c>
      <c r="I19" s="110">
        <v>9.04222222222222</v>
      </c>
      <c r="J19" s="110">
        <v>1</v>
      </c>
      <c r="K19" s="111">
        <f t="shared" si="1"/>
        <v>2.5</v>
      </c>
      <c r="L19" s="110">
        <v>2.97555555555556</v>
      </c>
      <c r="M19" s="110">
        <v>4.85333333333333</v>
      </c>
      <c r="N19" s="110">
        <v>1</v>
      </c>
      <c r="O19" s="111">
        <v>2</v>
      </c>
      <c r="P19" s="110">
        <v>2.16666666666667</v>
      </c>
      <c r="Q19" s="110">
        <v>3.87111111111111</v>
      </c>
      <c r="R19" s="110">
        <v>0</v>
      </c>
      <c r="S19" s="111">
        <v>0</v>
      </c>
      <c r="T19" s="110">
        <v>5.89333333333333</v>
      </c>
      <c r="U19" s="110">
        <v>9</v>
      </c>
      <c r="V19" s="51">
        <v>1</v>
      </c>
      <c r="W19" s="113">
        <v>1</v>
      </c>
      <c r="X19" s="67"/>
      <c r="Y19" s="67"/>
    </row>
    <row r="20" customFormat="1" spans="1:25">
      <c r="A20" s="36">
        <v>742</v>
      </c>
      <c r="B20" s="30" t="s">
        <v>302</v>
      </c>
      <c r="C20" s="30" t="s">
        <v>285</v>
      </c>
      <c r="D20" s="110">
        <v>0</v>
      </c>
      <c r="E20" s="110">
        <v>0</v>
      </c>
      <c r="F20" s="110">
        <v>3</v>
      </c>
      <c r="G20" s="111">
        <v>4.5</v>
      </c>
      <c r="H20" s="110">
        <v>0</v>
      </c>
      <c r="I20" s="110">
        <v>0</v>
      </c>
      <c r="J20" s="110">
        <v>0</v>
      </c>
      <c r="K20" s="111">
        <v>0</v>
      </c>
      <c r="L20" s="110">
        <v>0</v>
      </c>
      <c r="M20" s="110">
        <v>0</v>
      </c>
      <c r="N20" s="110">
        <v>0</v>
      </c>
      <c r="O20" s="111">
        <f>N20*4</f>
        <v>0</v>
      </c>
      <c r="P20" s="110">
        <v>0</v>
      </c>
      <c r="Q20" s="110">
        <v>0</v>
      </c>
      <c r="R20" s="110">
        <v>1</v>
      </c>
      <c r="S20" s="111">
        <v>1.5</v>
      </c>
      <c r="T20" s="110">
        <v>0</v>
      </c>
      <c r="U20" s="110">
        <v>0</v>
      </c>
      <c r="V20" s="110">
        <v>0</v>
      </c>
      <c r="W20" s="110">
        <v>0</v>
      </c>
      <c r="X20" s="67"/>
      <c r="Y20" s="67"/>
    </row>
    <row r="21" s="3" customFormat="1" spans="1:25">
      <c r="A21" s="37" t="s">
        <v>303</v>
      </c>
      <c r="B21" s="38"/>
      <c r="C21" s="39" t="s">
        <v>285</v>
      </c>
      <c r="D21" s="48">
        <f t="shared" ref="D21:T21" si="2">SUM(D3:D20)</f>
        <v>600</v>
      </c>
      <c r="E21" s="48">
        <f t="shared" si="2"/>
        <v>807</v>
      </c>
      <c r="F21" s="48">
        <f t="shared" si="2"/>
        <v>233</v>
      </c>
      <c r="G21" s="48">
        <f t="shared" si="2"/>
        <v>349.5</v>
      </c>
      <c r="H21" s="48">
        <f t="shared" si="2"/>
        <v>200</v>
      </c>
      <c r="I21" s="48">
        <f t="shared" si="2"/>
        <v>313</v>
      </c>
      <c r="J21" s="48">
        <f t="shared" si="2"/>
        <v>78</v>
      </c>
      <c r="K21" s="48">
        <f t="shared" si="2"/>
        <v>195</v>
      </c>
      <c r="L21" s="48">
        <f t="shared" si="2"/>
        <v>103</v>
      </c>
      <c r="M21" s="48">
        <f t="shared" si="2"/>
        <v>168</v>
      </c>
      <c r="N21" s="48">
        <f t="shared" si="2"/>
        <v>74</v>
      </c>
      <c r="O21" s="48">
        <f t="shared" si="2"/>
        <v>148</v>
      </c>
      <c r="P21" s="48">
        <f t="shared" si="2"/>
        <v>75</v>
      </c>
      <c r="Q21" s="48">
        <f t="shared" si="2"/>
        <v>134</v>
      </c>
      <c r="R21" s="48">
        <f t="shared" si="2"/>
        <v>77</v>
      </c>
      <c r="S21" s="48">
        <f t="shared" si="2"/>
        <v>147.5</v>
      </c>
      <c r="T21" s="48">
        <f t="shared" si="2"/>
        <v>204</v>
      </c>
      <c r="U21" s="48">
        <v>306</v>
      </c>
      <c r="V21" s="48">
        <f t="shared" ref="V21:Y21" si="3">SUM(V3:V20)</f>
        <v>65</v>
      </c>
      <c r="W21" s="48">
        <f t="shared" si="3"/>
        <v>65</v>
      </c>
      <c r="X21" s="70">
        <f t="shared" si="3"/>
        <v>11650.39</v>
      </c>
      <c r="Y21" s="70">
        <f t="shared" si="3"/>
        <v>815.4</v>
      </c>
    </row>
    <row r="22" customFormat="1" spans="1:25">
      <c r="A22" s="43">
        <v>329</v>
      </c>
      <c r="B22" s="29" t="s">
        <v>304</v>
      </c>
      <c r="C22" s="29" t="s">
        <v>305</v>
      </c>
      <c r="D22" s="56">
        <v>45</v>
      </c>
      <c r="E22" s="43">
        <v>60</v>
      </c>
      <c r="F22" s="110">
        <v>15</v>
      </c>
      <c r="G22" s="111">
        <f t="shared" ref="G22:G36" si="4">F22*1.5</f>
        <v>22.5</v>
      </c>
      <c r="H22" s="43">
        <v>10</v>
      </c>
      <c r="I22" s="56">
        <v>22</v>
      </c>
      <c r="J22" s="110">
        <v>0</v>
      </c>
      <c r="K22" s="111">
        <f t="shared" ref="K22:K36" si="5">J22*2.5</f>
        <v>0</v>
      </c>
      <c r="L22" s="43">
        <v>6</v>
      </c>
      <c r="M22" s="43">
        <v>8</v>
      </c>
      <c r="N22" s="110">
        <v>0</v>
      </c>
      <c r="O22" s="111">
        <v>0</v>
      </c>
      <c r="P22" s="43">
        <v>3</v>
      </c>
      <c r="Q22" s="43">
        <v>6</v>
      </c>
      <c r="R22" s="110">
        <v>5</v>
      </c>
      <c r="S22" s="111">
        <v>7.5</v>
      </c>
      <c r="T22" s="43">
        <v>9</v>
      </c>
      <c r="U22" s="56">
        <v>23</v>
      </c>
      <c r="V22" s="51">
        <v>3</v>
      </c>
      <c r="W22" s="113">
        <v>3</v>
      </c>
      <c r="X22" s="67">
        <v>244.8</v>
      </c>
      <c r="Y22" s="67">
        <v>17.1</v>
      </c>
    </row>
    <row r="23" customFormat="1" spans="1:25">
      <c r="A23" s="43">
        <v>337</v>
      </c>
      <c r="B23" s="29" t="s">
        <v>306</v>
      </c>
      <c r="C23" s="29" t="s">
        <v>305</v>
      </c>
      <c r="D23" s="56">
        <v>75</v>
      </c>
      <c r="E23" s="43">
        <v>90</v>
      </c>
      <c r="F23" s="110">
        <v>14</v>
      </c>
      <c r="G23" s="111">
        <f t="shared" si="4"/>
        <v>21</v>
      </c>
      <c r="H23" s="43">
        <v>38</v>
      </c>
      <c r="I23" s="56">
        <v>51</v>
      </c>
      <c r="J23" s="110">
        <v>17</v>
      </c>
      <c r="K23" s="111">
        <f t="shared" si="5"/>
        <v>42.5</v>
      </c>
      <c r="L23" s="43">
        <v>14</v>
      </c>
      <c r="M23" s="43">
        <v>29</v>
      </c>
      <c r="N23" s="110">
        <v>12</v>
      </c>
      <c r="O23" s="111">
        <v>24</v>
      </c>
      <c r="P23" s="43">
        <v>14</v>
      </c>
      <c r="Q23" s="43">
        <v>23</v>
      </c>
      <c r="R23" s="110">
        <v>9</v>
      </c>
      <c r="S23" s="111">
        <v>13.5</v>
      </c>
      <c r="T23" s="43">
        <v>37</v>
      </c>
      <c r="U23" s="56">
        <v>45</v>
      </c>
      <c r="V23" s="51">
        <v>2</v>
      </c>
      <c r="W23" s="113">
        <v>2</v>
      </c>
      <c r="X23" s="67">
        <v>2356.9</v>
      </c>
      <c r="Y23" s="67">
        <v>165</v>
      </c>
    </row>
    <row r="24" customFormat="1" spans="1:25">
      <c r="A24" s="43">
        <v>343</v>
      </c>
      <c r="B24" s="29" t="s">
        <v>307</v>
      </c>
      <c r="C24" s="29" t="s">
        <v>305</v>
      </c>
      <c r="D24" s="56">
        <v>75</v>
      </c>
      <c r="E24" s="43">
        <v>90</v>
      </c>
      <c r="F24" s="110">
        <v>3</v>
      </c>
      <c r="G24" s="111">
        <f t="shared" si="4"/>
        <v>4.5</v>
      </c>
      <c r="H24" s="43">
        <v>38</v>
      </c>
      <c r="I24" s="56">
        <v>51</v>
      </c>
      <c r="J24" s="110">
        <v>4</v>
      </c>
      <c r="K24" s="111">
        <f t="shared" si="5"/>
        <v>10</v>
      </c>
      <c r="L24" s="43">
        <v>14</v>
      </c>
      <c r="M24" s="43">
        <v>29</v>
      </c>
      <c r="N24" s="110">
        <v>14</v>
      </c>
      <c r="O24" s="111">
        <v>28</v>
      </c>
      <c r="P24" s="43">
        <v>14</v>
      </c>
      <c r="Q24" s="43">
        <v>23</v>
      </c>
      <c r="R24" s="110">
        <v>28</v>
      </c>
      <c r="S24" s="111">
        <v>70</v>
      </c>
      <c r="T24" s="43">
        <v>37</v>
      </c>
      <c r="U24" s="56">
        <v>45</v>
      </c>
      <c r="V24" s="51">
        <v>1</v>
      </c>
      <c r="W24" s="113">
        <v>1</v>
      </c>
      <c r="X24" s="67">
        <v>7308.8</v>
      </c>
      <c r="Y24" s="67">
        <v>511.6</v>
      </c>
    </row>
    <row r="25" customFormat="1" spans="1:25">
      <c r="A25" s="43">
        <v>357</v>
      </c>
      <c r="B25" s="29" t="s">
        <v>308</v>
      </c>
      <c r="C25" s="29" t="s">
        <v>305</v>
      </c>
      <c r="D25" s="56">
        <v>35</v>
      </c>
      <c r="E25" s="43">
        <v>50</v>
      </c>
      <c r="F25" s="110">
        <v>9</v>
      </c>
      <c r="G25" s="111">
        <f t="shared" si="4"/>
        <v>13.5</v>
      </c>
      <c r="H25" s="43">
        <v>10</v>
      </c>
      <c r="I25" s="56">
        <v>18</v>
      </c>
      <c r="J25" s="110">
        <v>0</v>
      </c>
      <c r="K25" s="111">
        <f t="shared" si="5"/>
        <v>0</v>
      </c>
      <c r="L25" s="43">
        <v>8</v>
      </c>
      <c r="M25" s="43">
        <v>10</v>
      </c>
      <c r="N25" s="110">
        <v>10</v>
      </c>
      <c r="O25" s="111">
        <f>N25*4</f>
        <v>40</v>
      </c>
      <c r="P25" s="43">
        <v>4</v>
      </c>
      <c r="Q25" s="43">
        <v>8</v>
      </c>
      <c r="R25" s="110">
        <v>13</v>
      </c>
      <c r="S25" s="111">
        <v>32.5</v>
      </c>
      <c r="T25" s="43">
        <v>10</v>
      </c>
      <c r="U25" s="56">
        <v>18</v>
      </c>
      <c r="V25" s="51">
        <v>1</v>
      </c>
      <c r="W25" s="113">
        <v>1</v>
      </c>
      <c r="X25" s="67">
        <v>400</v>
      </c>
      <c r="Y25" s="67">
        <v>28</v>
      </c>
    </row>
    <row r="26" customFormat="1" spans="1:25">
      <c r="A26" s="43">
        <v>359</v>
      </c>
      <c r="B26" s="29" t="s">
        <v>309</v>
      </c>
      <c r="C26" s="29" t="s">
        <v>305</v>
      </c>
      <c r="D26" s="56">
        <v>45</v>
      </c>
      <c r="E26" s="43">
        <v>65</v>
      </c>
      <c r="F26" s="110">
        <v>13</v>
      </c>
      <c r="G26" s="111">
        <f t="shared" si="4"/>
        <v>19.5</v>
      </c>
      <c r="H26" s="43">
        <v>10</v>
      </c>
      <c r="I26" s="56">
        <v>18</v>
      </c>
      <c r="J26" s="110">
        <v>1</v>
      </c>
      <c r="K26" s="111">
        <f t="shared" si="5"/>
        <v>2.5</v>
      </c>
      <c r="L26" s="43">
        <v>8</v>
      </c>
      <c r="M26" s="43">
        <v>10</v>
      </c>
      <c r="N26" s="110">
        <v>2</v>
      </c>
      <c r="O26" s="111">
        <v>4</v>
      </c>
      <c r="P26" s="43">
        <v>4</v>
      </c>
      <c r="Q26" s="43">
        <v>8</v>
      </c>
      <c r="R26" s="110">
        <v>3</v>
      </c>
      <c r="S26" s="111">
        <v>4.5</v>
      </c>
      <c r="T26" s="43">
        <v>10</v>
      </c>
      <c r="U26" s="56">
        <v>18</v>
      </c>
      <c r="V26" s="51">
        <v>4</v>
      </c>
      <c r="W26" s="113">
        <v>4</v>
      </c>
      <c r="X26" s="67">
        <v>625.28</v>
      </c>
      <c r="Y26" s="67">
        <v>43.8</v>
      </c>
    </row>
    <row r="27" customFormat="1" spans="1:25">
      <c r="A27" s="43">
        <v>361</v>
      </c>
      <c r="B27" s="29" t="s">
        <v>310</v>
      </c>
      <c r="C27" s="29" t="s">
        <v>305</v>
      </c>
      <c r="D27" s="56">
        <v>25</v>
      </c>
      <c r="E27" s="43">
        <v>35</v>
      </c>
      <c r="F27" s="110">
        <v>13</v>
      </c>
      <c r="G27" s="111">
        <f t="shared" si="4"/>
        <v>19.5</v>
      </c>
      <c r="H27" s="43">
        <v>5</v>
      </c>
      <c r="I27" s="56">
        <v>12</v>
      </c>
      <c r="J27" s="110">
        <v>2</v>
      </c>
      <c r="K27" s="111">
        <f t="shared" si="5"/>
        <v>5</v>
      </c>
      <c r="L27" s="43">
        <v>4</v>
      </c>
      <c r="M27" s="43">
        <v>5</v>
      </c>
      <c r="N27" s="110">
        <v>3</v>
      </c>
      <c r="O27" s="111">
        <v>6</v>
      </c>
      <c r="P27" s="43">
        <v>2</v>
      </c>
      <c r="Q27" s="43">
        <v>4</v>
      </c>
      <c r="R27" s="110">
        <v>1</v>
      </c>
      <c r="S27" s="111">
        <v>1.5</v>
      </c>
      <c r="T27" s="43">
        <v>5</v>
      </c>
      <c r="U27" s="56">
        <v>12</v>
      </c>
      <c r="V27" s="51">
        <v>0</v>
      </c>
      <c r="W27" s="113">
        <v>0</v>
      </c>
      <c r="X27" s="67">
        <v>265.6</v>
      </c>
      <c r="Y27" s="67">
        <v>18.6</v>
      </c>
    </row>
    <row r="28" customFormat="1" spans="1:25">
      <c r="A28" s="43">
        <v>365</v>
      </c>
      <c r="B28" s="29" t="s">
        <v>311</v>
      </c>
      <c r="C28" s="29" t="s">
        <v>305</v>
      </c>
      <c r="D28" s="56">
        <v>75</v>
      </c>
      <c r="E28" s="43">
        <v>90</v>
      </c>
      <c r="F28" s="110">
        <v>10</v>
      </c>
      <c r="G28" s="111">
        <f t="shared" si="4"/>
        <v>15</v>
      </c>
      <c r="H28" s="43">
        <v>37</v>
      </c>
      <c r="I28" s="56">
        <v>51</v>
      </c>
      <c r="J28" s="110">
        <v>0</v>
      </c>
      <c r="K28" s="111">
        <f t="shared" si="5"/>
        <v>0</v>
      </c>
      <c r="L28" s="43">
        <v>14</v>
      </c>
      <c r="M28" s="43">
        <v>29</v>
      </c>
      <c r="N28" s="110">
        <v>6</v>
      </c>
      <c r="O28" s="111">
        <v>12</v>
      </c>
      <c r="P28" s="43">
        <v>14</v>
      </c>
      <c r="Q28" s="43">
        <v>23</v>
      </c>
      <c r="R28" s="110">
        <v>19</v>
      </c>
      <c r="S28" s="111">
        <v>28.5</v>
      </c>
      <c r="T28" s="43">
        <v>36</v>
      </c>
      <c r="U28" s="56">
        <v>45</v>
      </c>
      <c r="V28" s="51">
        <v>10</v>
      </c>
      <c r="W28" s="113">
        <v>10</v>
      </c>
      <c r="X28" s="67">
        <v>332</v>
      </c>
      <c r="Y28" s="67">
        <v>23.2</v>
      </c>
    </row>
    <row r="29" customFormat="1" spans="1:25">
      <c r="A29" s="43">
        <v>379</v>
      </c>
      <c r="B29" s="29" t="s">
        <v>312</v>
      </c>
      <c r="C29" s="29" t="s">
        <v>305</v>
      </c>
      <c r="D29" s="56">
        <v>40</v>
      </c>
      <c r="E29" s="43">
        <v>60</v>
      </c>
      <c r="F29" s="110">
        <v>1</v>
      </c>
      <c r="G29" s="111">
        <f t="shared" si="4"/>
        <v>1.5</v>
      </c>
      <c r="H29" s="43">
        <v>10</v>
      </c>
      <c r="I29" s="56">
        <v>15</v>
      </c>
      <c r="J29" s="110">
        <v>2</v>
      </c>
      <c r="K29" s="111">
        <f t="shared" si="5"/>
        <v>5</v>
      </c>
      <c r="L29" s="43">
        <v>8</v>
      </c>
      <c r="M29" s="43">
        <v>10</v>
      </c>
      <c r="N29" s="110">
        <v>6</v>
      </c>
      <c r="O29" s="111">
        <v>12</v>
      </c>
      <c r="P29" s="43">
        <v>4</v>
      </c>
      <c r="Q29" s="43">
        <v>8</v>
      </c>
      <c r="R29" s="110">
        <v>4</v>
      </c>
      <c r="S29" s="111">
        <v>6</v>
      </c>
      <c r="T29" s="43">
        <v>10</v>
      </c>
      <c r="U29" s="56">
        <v>15</v>
      </c>
      <c r="V29" s="51">
        <v>0</v>
      </c>
      <c r="W29" s="113">
        <v>0</v>
      </c>
      <c r="X29" s="67">
        <v>204</v>
      </c>
      <c r="Y29" s="67">
        <v>14.3</v>
      </c>
    </row>
    <row r="30" customFormat="1" spans="1:25">
      <c r="A30" s="43">
        <v>513</v>
      </c>
      <c r="B30" s="29" t="s">
        <v>313</v>
      </c>
      <c r="C30" s="29" t="s">
        <v>305</v>
      </c>
      <c r="D30" s="56">
        <v>45</v>
      </c>
      <c r="E30" s="43">
        <v>65</v>
      </c>
      <c r="F30" s="110">
        <v>15</v>
      </c>
      <c r="G30" s="111">
        <f t="shared" si="4"/>
        <v>22.5</v>
      </c>
      <c r="H30" s="43">
        <v>10</v>
      </c>
      <c r="I30" s="56">
        <v>15</v>
      </c>
      <c r="J30" s="110">
        <v>0</v>
      </c>
      <c r="K30" s="111">
        <f t="shared" si="5"/>
        <v>0</v>
      </c>
      <c r="L30" s="43">
        <v>8</v>
      </c>
      <c r="M30" s="43">
        <v>10</v>
      </c>
      <c r="N30" s="110">
        <v>1</v>
      </c>
      <c r="O30" s="111">
        <v>2</v>
      </c>
      <c r="P30" s="43">
        <v>4</v>
      </c>
      <c r="Q30" s="43">
        <v>8</v>
      </c>
      <c r="R30" s="110">
        <v>6</v>
      </c>
      <c r="S30" s="111">
        <v>9</v>
      </c>
      <c r="T30" s="43">
        <v>10</v>
      </c>
      <c r="U30" s="56">
        <v>15</v>
      </c>
      <c r="V30" s="51">
        <v>2</v>
      </c>
      <c r="W30" s="113">
        <v>2</v>
      </c>
      <c r="X30" s="67">
        <v>340</v>
      </c>
      <c r="Y30" s="67">
        <v>23.8</v>
      </c>
    </row>
    <row r="31" customFormat="1" spans="1:25">
      <c r="A31" s="43">
        <v>516</v>
      </c>
      <c r="B31" s="29" t="s">
        <v>314</v>
      </c>
      <c r="C31" s="29" t="s">
        <v>305</v>
      </c>
      <c r="D31" s="56">
        <v>30</v>
      </c>
      <c r="E31" s="43">
        <v>50</v>
      </c>
      <c r="F31" s="110">
        <v>10</v>
      </c>
      <c r="G31" s="111">
        <f t="shared" si="4"/>
        <v>15</v>
      </c>
      <c r="H31" s="43">
        <v>5</v>
      </c>
      <c r="I31" s="56">
        <v>10</v>
      </c>
      <c r="J31" s="110">
        <v>4</v>
      </c>
      <c r="K31" s="111">
        <f t="shared" si="5"/>
        <v>10</v>
      </c>
      <c r="L31" s="43">
        <v>6</v>
      </c>
      <c r="M31" s="43">
        <v>8</v>
      </c>
      <c r="N31" s="110">
        <v>6</v>
      </c>
      <c r="O31" s="111">
        <v>12</v>
      </c>
      <c r="P31" s="43">
        <v>3</v>
      </c>
      <c r="Q31" s="43">
        <v>6</v>
      </c>
      <c r="R31" s="110">
        <v>0</v>
      </c>
      <c r="S31" s="111">
        <v>0</v>
      </c>
      <c r="T31" s="43">
        <v>5</v>
      </c>
      <c r="U31" s="56">
        <v>10</v>
      </c>
      <c r="V31" s="51">
        <v>3</v>
      </c>
      <c r="W31" s="113">
        <v>3</v>
      </c>
      <c r="X31" s="67">
        <v>204</v>
      </c>
      <c r="Y31" s="67">
        <v>14.3</v>
      </c>
    </row>
    <row r="32" customFormat="1" spans="1:25">
      <c r="A32" s="43">
        <v>570</v>
      </c>
      <c r="B32" s="29" t="s">
        <v>315</v>
      </c>
      <c r="C32" s="29" t="s">
        <v>305</v>
      </c>
      <c r="D32" s="56">
        <v>45</v>
      </c>
      <c r="E32" s="43">
        <v>65</v>
      </c>
      <c r="F32" s="110">
        <v>9</v>
      </c>
      <c r="G32" s="111">
        <f t="shared" si="4"/>
        <v>13.5</v>
      </c>
      <c r="H32" s="43">
        <v>10</v>
      </c>
      <c r="I32" s="56">
        <v>18</v>
      </c>
      <c r="J32" s="110">
        <v>1</v>
      </c>
      <c r="K32" s="111">
        <f t="shared" si="5"/>
        <v>2.5</v>
      </c>
      <c r="L32" s="43">
        <v>8</v>
      </c>
      <c r="M32" s="43">
        <v>10</v>
      </c>
      <c r="N32" s="110">
        <v>9</v>
      </c>
      <c r="O32" s="111">
        <v>18</v>
      </c>
      <c r="P32" s="43">
        <v>4</v>
      </c>
      <c r="Q32" s="43">
        <v>8</v>
      </c>
      <c r="R32" s="110">
        <v>5</v>
      </c>
      <c r="S32" s="111">
        <v>7.5</v>
      </c>
      <c r="T32" s="43">
        <v>10</v>
      </c>
      <c r="U32" s="56">
        <v>18</v>
      </c>
      <c r="V32" s="51">
        <v>10</v>
      </c>
      <c r="W32" s="113">
        <v>10</v>
      </c>
      <c r="X32" s="67"/>
      <c r="Y32" s="67"/>
    </row>
    <row r="33" customFormat="1" spans="1:25">
      <c r="A33" s="43">
        <v>577</v>
      </c>
      <c r="B33" s="29" t="s">
        <v>316</v>
      </c>
      <c r="C33" s="29" t="s">
        <v>305</v>
      </c>
      <c r="D33" s="56">
        <v>40</v>
      </c>
      <c r="E33" s="43">
        <v>60</v>
      </c>
      <c r="F33" s="110">
        <v>7</v>
      </c>
      <c r="G33" s="111">
        <f t="shared" si="4"/>
        <v>10.5</v>
      </c>
      <c r="H33" s="43">
        <v>5</v>
      </c>
      <c r="I33" s="56">
        <v>12</v>
      </c>
      <c r="J33" s="110">
        <v>8</v>
      </c>
      <c r="K33" s="111">
        <f t="shared" si="5"/>
        <v>20</v>
      </c>
      <c r="L33" s="43">
        <v>4</v>
      </c>
      <c r="M33" s="43">
        <v>5</v>
      </c>
      <c r="N33" s="110">
        <v>8</v>
      </c>
      <c r="O33" s="111">
        <f t="shared" ref="O33:O36" si="6">N33*4</f>
        <v>32</v>
      </c>
      <c r="P33" s="43">
        <v>2</v>
      </c>
      <c r="Q33" s="43">
        <v>4</v>
      </c>
      <c r="R33" s="110">
        <v>0</v>
      </c>
      <c r="S33" s="111">
        <v>0</v>
      </c>
      <c r="T33" s="43">
        <v>5</v>
      </c>
      <c r="U33" s="56">
        <v>12</v>
      </c>
      <c r="V33" s="51">
        <v>0</v>
      </c>
      <c r="W33" s="113">
        <v>0</v>
      </c>
      <c r="X33" s="67"/>
      <c r="Y33" s="67"/>
    </row>
    <row r="34" customFormat="1" spans="1:25">
      <c r="A34" s="43">
        <v>582</v>
      </c>
      <c r="B34" s="29" t="s">
        <v>317</v>
      </c>
      <c r="C34" s="29" t="s">
        <v>305</v>
      </c>
      <c r="D34" s="56">
        <v>75</v>
      </c>
      <c r="E34" s="43">
        <v>90</v>
      </c>
      <c r="F34" s="110">
        <v>9</v>
      </c>
      <c r="G34" s="111">
        <f t="shared" si="4"/>
        <v>13.5</v>
      </c>
      <c r="H34" s="43">
        <v>37</v>
      </c>
      <c r="I34" s="56">
        <v>51</v>
      </c>
      <c r="J34" s="110">
        <v>17</v>
      </c>
      <c r="K34" s="111">
        <f t="shared" si="5"/>
        <v>42.5</v>
      </c>
      <c r="L34" s="43">
        <v>14</v>
      </c>
      <c r="M34" s="43">
        <v>29</v>
      </c>
      <c r="N34" s="110">
        <v>8</v>
      </c>
      <c r="O34" s="111">
        <v>16</v>
      </c>
      <c r="P34" s="43">
        <v>14</v>
      </c>
      <c r="Q34" s="43">
        <v>23</v>
      </c>
      <c r="R34" s="110">
        <v>6</v>
      </c>
      <c r="S34" s="111">
        <v>9</v>
      </c>
      <c r="T34" s="43">
        <v>36</v>
      </c>
      <c r="U34" s="56">
        <v>45</v>
      </c>
      <c r="V34" s="51">
        <v>14</v>
      </c>
      <c r="W34" s="113">
        <v>14</v>
      </c>
      <c r="X34" s="67">
        <v>1411.44</v>
      </c>
      <c r="Y34" s="67">
        <v>98.8</v>
      </c>
    </row>
    <row r="35" customFormat="1" spans="1:25">
      <c r="A35" s="43">
        <v>714</v>
      </c>
      <c r="B35" s="29" t="s">
        <v>318</v>
      </c>
      <c r="C35" s="29" t="s">
        <v>305</v>
      </c>
      <c r="D35" s="56">
        <v>25</v>
      </c>
      <c r="E35" s="43">
        <v>35</v>
      </c>
      <c r="F35" s="110">
        <v>5</v>
      </c>
      <c r="G35" s="111">
        <f t="shared" si="4"/>
        <v>7.5</v>
      </c>
      <c r="H35" s="43">
        <v>5</v>
      </c>
      <c r="I35" s="56">
        <v>12</v>
      </c>
      <c r="J35" s="110">
        <v>2</v>
      </c>
      <c r="K35" s="111">
        <f t="shared" si="5"/>
        <v>5</v>
      </c>
      <c r="L35" s="43">
        <v>4</v>
      </c>
      <c r="M35" s="43">
        <v>5</v>
      </c>
      <c r="N35" s="110">
        <v>6</v>
      </c>
      <c r="O35" s="111">
        <f t="shared" si="6"/>
        <v>24</v>
      </c>
      <c r="P35" s="43">
        <v>2</v>
      </c>
      <c r="Q35" s="43">
        <v>4</v>
      </c>
      <c r="R35" s="110">
        <v>3</v>
      </c>
      <c r="S35" s="111">
        <v>4.5</v>
      </c>
      <c r="T35" s="43">
        <v>5</v>
      </c>
      <c r="U35" s="56">
        <v>12</v>
      </c>
      <c r="V35" s="51">
        <v>3</v>
      </c>
      <c r="W35" s="113">
        <v>3</v>
      </c>
      <c r="X35" s="67">
        <v>285.6</v>
      </c>
      <c r="Y35" s="67">
        <v>20</v>
      </c>
    </row>
    <row r="36" customFormat="1" spans="1:25">
      <c r="A36" s="43">
        <v>734</v>
      </c>
      <c r="B36" s="29" t="s">
        <v>319</v>
      </c>
      <c r="C36" s="29" t="s">
        <v>305</v>
      </c>
      <c r="D36" s="56">
        <v>45</v>
      </c>
      <c r="E36" s="43">
        <v>65</v>
      </c>
      <c r="F36" s="110">
        <v>18</v>
      </c>
      <c r="G36" s="111">
        <f t="shared" si="4"/>
        <v>27</v>
      </c>
      <c r="H36" s="43">
        <v>10</v>
      </c>
      <c r="I36" s="56">
        <v>20</v>
      </c>
      <c r="J36" s="110">
        <v>10</v>
      </c>
      <c r="K36" s="111">
        <f t="shared" si="5"/>
        <v>25</v>
      </c>
      <c r="L36" s="43">
        <v>4</v>
      </c>
      <c r="M36" s="43">
        <v>5</v>
      </c>
      <c r="N36" s="110">
        <v>14</v>
      </c>
      <c r="O36" s="111">
        <f t="shared" si="6"/>
        <v>56</v>
      </c>
      <c r="P36" s="43">
        <v>2</v>
      </c>
      <c r="Q36" s="43">
        <v>4</v>
      </c>
      <c r="R36" s="110">
        <v>10</v>
      </c>
      <c r="S36" s="111">
        <v>25</v>
      </c>
      <c r="T36" s="43">
        <v>10</v>
      </c>
      <c r="U36" s="56">
        <v>20</v>
      </c>
      <c r="V36" s="51">
        <v>0</v>
      </c>
      <c r="W36" s="113">
        <v>0</v>
      </c>
      <c r="X36" s="67">
        <v>448.96</v>
      </c>
      <c r="Y36" s="67">
        <v>31.4</v>
      </c>
    </row>
    <row r="37" s="3" customFormat="1" spans="1:25">
      <c r="A37" s="37" t="s">
        <v>303</v>
      </c>
      <c r="B37" s="38"/>
      <c r="C37" s="38" t="s">
        <v>305</v>
      </c>
      <c r="D37" s="48">
        <f t="shared" ref="D37:T37" si="7">SUM(D22:D36)</f>
        <v>720</v>
      </c>
      <c r="E37" s="48">
        <f t="shared" si="7"/>
        <v>970</v>
      </c>
      <c r="F37" s="48">
        <f t="shared" si="7"/>
        <v>151</v>
      </c>
      <c r="G37" s="48">
        <f t="shared" si="7"/>
        <v>226.5</v>
      </c>
      <c r="H37" s="48">
        <f t="shared" si="7"/>
        <v>240</v>
      </c>
      <c r="I37" s="48">
        <f t="shared" si="7"/>
        <v>376</v>
      </c>
      <c r="J37" s="48">
        <f t="shared" si="7"/>
        <v>68</v>
      </c>
      <c r="K37" s="48">
        <f t="shared" si="7"/>
        <v>170</v>
      </c>
      <c r="L37" s="48">
        <f t="shared" si="7"/>
        <v>124</v>
      </c>
      <c r="M37" s="48">
        <f t="shared" si="7"/>
        <v>202</v>
      </c>
      <c r="N37" s="48">
        <f t="shared" si="7"/>
        <v>105</v>
      </c>
      <c r="O37" s="48">
        <f t="shared" si="7"/>
        <v>286</v>
      </c>
      <c r="P37" s="48">
        <f t="shared" si="7"/>
        <v>90</v>
      </c>
      <c r="Q37" s="48">
        <f t="shared" si="7"/>
        <v>160</v>
      </c>
      <c r="R37" s="48">
        <f t="shared" si="7"/>
        <v>112</v>
      </c>
      <c r="S37" s="48">
        <f t="shared" si="7"/>
        <v>219</v>
      </c>
      <c r="T37" s="48">
        <f t="shared" si="7"/>
        <v>235</v>
      </c>
      <c r="U37" s="48">
        <v>353</v>
      </c>
      <c r="V37" s="48">
        <f t="shared" ref="V37:Y37" si="8">SUM(V22:V36)</f>
        <v>53</v>
      </c>
      <c r="W37" s="48">
        <f t="shared" si="8"/>
        <v>53</v>
      </c>
      <c r="X37" s="48">
        <f t="shared" si="8"/>
        <v>14427.38</v>
      </c>
      <c r="Y37" s="48">
        <f t="shared" si="8"/>
        <v>1009.9</v>
      </c>
    </row>
    <row r="38" customFormat="1" spans="1:25">
      <c r="A38" s="44">
        <v>385</v>
      </c>
      <c r="B38" s="30" t="s">
        <v>320</v>
      </c>
      <c r="C38" s="30" t="s">
        <v>321</v>
      </c>
      <c r="D38" s="112">
        <v>47</v>
      </c>
      <c r="E38" s="112">
        <v>63</v>
      </c>
      <c r="F38" s="110">
        <v>18</v>
      </c>
      <c r="G38" s="111">
        <f t="shared" ref="G38:G40" si="9">F38*1.5</f>
        <v>27</v>
      </c>
      <c r="H38" s="112">
        <v>16</v>
      </c>
      <c r="I38" s="112">
        <v>25</v>
      </c>
      <c r="J38" s="110">
        <v>7</v>
      </c>
      <c r="K38" s="111">
        <f t="shared" ref="K38:K54" si="10">J38*2.5</f>
        <v>17.5</v>
      </c>
      <c r="L38" s="112">
        <v>8</v>
      </c>
      <c r="M38" s="112">
        <v>13</v>
      </c>
      <c r="N38" s="110">
        <v>4</v>
      </c>
      <c r="O38" s="111">
        <v>8</v>
      </c>
      <c r="P38" s="112">
        <v>6</v>
      </c>
      <c r="Q38" s="112">
        <v>11</v>
      </c>
      <c r="R38" s="110">
        <v>5</v>
      </c>
      <c r="S38" s="111">
        <v>7.5</v>
      </c>
      <c r="T38" s="112">
        <v>16</v>
      </c>
      <c r="U38" s="112">
        <v>25</v>
      </c>
      <c r="V38" s="51">
        <v>2</v>
      </c>
      <c r="W38" s="113">
        <v>2</v>
      </c>
      <c r="X38" s="67">
        <v>853.12</v>
      </c>
      <c r="Y38" s="67">
        <v>59.7</v>
      </c>
    </row>
    <row r="39" customFormat="1" spans="1:25">
      <c r="A39" s="44">
        <v>377</v>
      </c>
      <c r="B39" s="30" t="s">
        <v>322</v>
      </c>
      <c r="C39" s="30" t="s">
        <v>321</v>
      </c>
      <c r="D39" s="112">
        <v>26</v>
      </c>
      <c r="E39" s="112">
        <v>35</v>
      </c>
      <c r="F39" s="110">
        <v>9</v>
      </c>
      <c r="G39" s="111">
        <f t="shared" si="9"/>
        <v>13.5</v>
      </c>
      <c r="H39" s="112">
        <v>9</v>
      </c>
      <c r="I39" s="112">
        <v>14</v>
      </c>
      <c r="J39" s="110">
        <v>2</v>
      </c>
      <c r="K39" s="111">
        <f t="shared" si="10"/>
        <v>5</v>
      </c>
      <c r="L39" s="112">
        <v>5</v>
      </c>
      <c r="M39" s="112">
        <v>7</v>
      </c>
      <c r="N39" s="110">
        <v>3</v>
      </c>
      <c r="O39" s="111">
        <v>6</v>
      </c>
      <c r="P39" s="112">
        <v>3</v>
      </c>
      <c r="Q39" s="112">
        <v>6</v>
      </c>
      <c r="R39" s="110">
        <v>5</v>
      </c>
      <c r="S39" s="111">
        <v>7.5</v>
      </c>
      <c r="T39" s="112">
        <v>9</v>
      </c>
      <c r="U39" s="112">
        <v>14</v>
      </c>
      <c r="V39" s="51">
        <v>2</v>
      </c>
      <c r="W39" s="113">
        <v>2</v>
      </c>
      <c r="X39" s="67">
        <v>231.28</v>
      </c>
      <c r="Y39" s="67">
        <v>16.2</v>
      </c>
    </row>
    <row r="40" customFormat="1" spans="1:25">
      <c r="A40" s="44">
        <v>571</v>
      </c>
      <c r="B40" s="30" t="s">
        <v>323</v>
      </c>
      <c r="C40" s="30" t="s">
        <v>321</v>
      </c>
      <c r="D40" s="112">
        <v>78</v>
      </c>
      <c r="E40" s="112">
        <v>104</v>
      </c>
      <c r="F40" s="110">
        <v>1</v>
      </c>
      <c r="G40" s="111">
        <f t="shared" si="9"/>
        <v>1.5</v>
      </c>
      <c r="H40" s="112">
        <v>26</v>
      </c>
      <c r="I40" s="112">
        <v>41</v>
      </c>
      <c r="J40" s="110">
        <v>9</v>
      </c>
      <c r="K40" s="111">
        <f t="shared" si="10"/>
        <v>22.5</v>
      </c>
      <c r="L40" s="112">
        <v>13</v>
      </c>
      <c r="M40" s="112">
        <v>22</v>
      </c>
      <c r="N40" s="110">
        <v>20</v>
      </c>
      <c r="O40" s="111">
        <v>40</v>
      </c>
      <c r="P40" s="112">
        <v>10</v>
      </c>
      <c r="Q40" s="112">
        <v>17</v>
      </c>
      <c r="R40" s="110">
        <v>8</v>
      </c>
      <c r="S40" s="111">
        <v>12</v>
      </c>
      <c r="T40" s="112">
        <v>27</v>
      </c>
      <c r="U40" s="112">
        <v>41</v>
      </c>
      <c r="V40" s="51">
        <v>5</v>
      </c>
      <c r="W40" s="113">
        <v>5</v>
      </c>
      <c r="X40" s="67">
        <v>1864.5</v>
      </c>
      <c r="Y40" s="67">
        <v>130.5</v>
      </c>
    </row>
    <row r="41" customFormat="1" spans="1:25">
      <c r="A41" s="44">
        <v>371</v>
      </c>
      <c r="B41" s="30" t="s">
        <v>324</v>
      </c>
      <c r="C41" s="30" t="s">
        <v>321</v>
      </c>
      <c r="D41" s="51">
        <v>16</v>
      </c>
      <c r="E41" s="51">
        <v>21</v>
      </c>
      <c r="F41" s="110">
        <v>25</v>
      </c>
      <c r="G41" s="111">
        <v>62.5</v>
      </c>
      <c r="H41" s="51">
        <v>5</v>
      </c>
      <c r="I41" s="51">
        <v>8</v>
      </c>
      <c r="J41" s="110">
        <v>2</v>
      </c>
      <c r="K41" s="111">
        <f t="shared" si="10"/>
        <v>5</v>
      </c>
      <c r="L41" s="51">
        <v>3</v>
      </c>
      <c r="M41" s="51">
        <v>4</v>
      </c>
      <c r="N41" s="110">
        <v>4</v>
      </c>
      <c r="O41" s="111">
        <f>N41*4</f>
        <v>16</v>
      </c>
      <c r="P41" s="51">
        <v>2</v>
      </c>
      <c r="Q41" s="51">
        <v>4</v>
      </c>
      <c r="R41" s="110">
        <v>4</v>
      </c>
      <c r="S41" s="111">
        <v>10</v>
      </c>
      <c r="T41" s="51">
        <v>5</v>
      </c>
      <c r="U41" s="51">
        <v>7</v>
      </c>
      <c r="V41" s="51">
        <v>3</v>
      </c>
      <c r="W41" s="113">
        <v>3</v>
      </c>
      <c r="X41" s="67">
        <v>707.68</v>
      </c>
      <c r="Y41" s="67">
        <v>49.5</v>
      </c>
    </row>
    <row r="42" customFormat="1" spans="1:25">
      <c r="A42" s="44">
        <v>541</v>
      </c>
      <c r="B42" s="30" t="s">
        <v>325</v>
      </c>
      <c r="C42" s="30" t="s">
        <v>321</v>
      </c>
      <c r="D42" s="112">
        <v>59</v>
      </c>
      <c r="E42" s="112">
        <v>80</v>
      </c>
      <c r="F42" s="110">
        <v>20</v>
      </c>
      <c r="G42" s="111">
        <f t="shared" ref="G42:G54" si="11">F42*1.5</f>
        <v>30</v>
      </c>
      <c r="H42" s="112">
        <v>20</v>
      </c>
      <c r="I42" s="112">
        <v>31</v>
      </c>
      <c r="J42" s="110">
        <v>1</v>
      </c>
      <c r="K42" s="111">
        <f t="shared" si="10"/>
        <v>2.5</v>
      </c>
      <c r="L42" s="112">
        <v>10</v>
      </c>
      <c r="M42" s="112">
        <v>17</v>
      </c>
      <c r="N42" s="110">
        <v>6</v>
      </c>
      <c r="O42" s="111">
        <v>12</v>
      </c>
      <c r="P42" s="112">
        <v>7</v>
      </c>
      <c r="Q42" s="112">
        <v>13</v>
      </c>
      <c r="R42" s="110">
        <v>2</v>
      </c>
      <c r="S42" s="111">
        <v>3</v>
      </c>
      <c r="T42" s="112">
        <v>21</v>
      </c>
      <c r="U42" s="112">
        <v>31</v>
      </c>
      <c r="V42" s="51">
        <v>3</v>
      </c>
      <c r="W42" s="113">
        <v>3</v>
      </c>
      <c r="X42" s="67">
        <v>176.4</v>
      </c>
      <c r="Y42" s="67">
        <v>12.3</v>
      </c>
    </row>
    <row r="43" customFormat="1" spans="1:25">
      <c r="A43" s="44">
        <v>733</v>
      </c>
      <c r="B43" s="30" t="s">
        <v>326</v>
      </c>
      <c r="C43" s="30" t="s">
        <v>321</v>
      </c>
      <c r="D43" s="51">
        <v>16</v>
      </c>
      <c r="E43" s="51">
        <v>22</v>
      </c>
      <c r="F43" s="110">
        <v>10</v>
      </c>
      <c r="G43" s="111">
        <f t="shared" si="11"/>
        <v>15</v>
      </c>
      <c r="H43" s="51">
        <v>5</v>
      </c>
      <c r="I43" s="51">
        <v>8</v>
      </c>
      <c r="J43" s="110">
        <v>0</v>
      </c>
      <c r="K43" s="111">
        <f t="shared" si="10"/>
        <v>0</v>
      </c>
      <c r="L43" s="51">
        <v>3</v>
      </c>
      <c r="M43" s="51">
        <v>5</v>
      </c>
      <c r="N43" s="110">
        <v>7</v>
      </c>
      <c r="O43" s="111">
        <f t="shared" ref="O43:O49" si="12">N43*4</f>
        <v>28</v>
      </c>
      <c r="P43" s="51">
        <v>2</v>
      </c>
      <c r="Q43" s="51">
        <v>4</v>
      </c>
      <c r="R43" s="110">
        <v>3</v>
      </c>
      <c r="S43" s="111">
        <v>4.5</v>
      </c>
      <c r="T43" s="51">
        <v>6</v>
      </c>
      <c r="U43" s="51">
        <v>8</v>
      </c>
      <c r="V43" s="51">
        <v>0</v>
      </c>
      <c r="W43" s="113">
        <v>0</v>
      </c>
      <c r="X43" s="67">
        <v>98</v>
      </c>
      <c r="Y43" s="67">
        <v>6.9</v>
      </c>
    </row>
    <row r="44" customFormat="1" spans="1:25">
      <c r="A44" s="44">
        <v>387</v>
      </c>
      <c r="B44" s="30" t="s">
        <v>327</v>
      </c>
      <c r="C44" s="30" t="s">
        <v>321</v>
      </c>
      <c r="D44" s="112">
        <v>48</v>
      </c>
      <c r="E44" s="112">
        <v>64</v>
      </c>
      <c r="F44" s="110">
        <v>3</v>
      </c>
      <c r="G44" s="111">
        <f t="shared" si="11"/>
        <v>4.5</v>
      </c>
      <c r="H44" s="112">
        <v>16</v>
      </c>
      <c r="I44" s="112">
        <v>25</v>
      </c>
      <c r="J44" s="110">
        <v>4</v>
      </c>
      <c r="K44" s="111">
        <f t="shared" si="10"/>
        <v>10</v>
      </c>
      <c r="L44" s="112">
        <v>8</v>
      </c>
      <c r="M44" s="112">
        <v>13</v>
      </c>
      <c r="N44" s="110">
        <v>12</v>
      </c>
      <c r="O44" s="111">
        <v>24</v>
      </c>
      <c r="P44" s="112">
        <v>6</v>
      </c>
      <c r="Q44" s="112">
        <v>11</v>
      </c>
      <c r="R44" s="110">
        <v>12</v>
      </c>
      <c r="S44" s="111">
        <v>30</v>
      </c>
      <c r="T44" s="112">
        <v>17</v>
      </c>
      <c r="U44" s="112">
        <v>25</v>
      </c>
      <c r="V44" s="51">
        <v>12</v>
      </c>
      <c r="W44" s="113">
        <v>12</v>
      </c>
      <c r="X44" s="67">
        <v>136</v>
      </c>
      <c r="Y44" s="67">
        <v>9.5</v>
      </c>
    </row>
    <row r="45" customFormat="1" spans="1:25">
      <c r="A45" s="44">
        <v>573</v>
      </c>
      <c r="B45" s="30" t="s">
        <v>328</v>
      </c>
      <c r="C45" s="30" t="s">
        <v>321</v>
      </c>
      <c r="D45" s="112">
        <v>18</v>
      </c>
      <c r="E45" s="112">
        <v>24</v>
      </c>
      <c r="F45" s="110">
        <v>5</v>
      </c>
      <c r="G45" s="111">
        <f t="shared" si="11"/>
        <v>7.5</v>
      </c>
      <c r="H45" s="112">
        <v>6</v>
      </c>
      <c r="I45" s="112">
        <v>9</v>
      </c>
      <c r="J45" s="110">
        <v>0</v>
      </c>
      <c r="K45" s="111">
        <f t="shared" si="10"/>
        <v>0</v>
      </c>
      <c r="L45" s="112">
        <v>3</v>
      </c>
      <c r="M45" s="112">
        <v>5</v>
      </c>
      <c r="N45" s="110">
        <v>4</v>
      </c>
      <c r="O45" s="111">
        <v>8</v>
      </c>
      <c r="P45" s="112">
        <v>2</v>
      </c>
      <c r="Q45" s="112">
        <v>4</v>
      </c>
      <c r="R45" s="110">
        <v>4</v>
      </c>
      <c r="S45" s="111">
        <v>10</v>
      </c>
      <c r="T45" s="112">
        <v>6</v>
      </c>
      <c r="U45" s="112">
        <v>9</v>
      </c>
      <c r="V45" s="51">
        <v>0</v>
      </c>
      <c r="W45" s="113">
        <v>0</v>
      </c>
      <c r="X45" s="67">
        <v>451.2</v>
      </c>
      <c r="Y45" s="67">
        <v>31.6</v>
      </c>
    </row>
    <row r="46" customFormat="1" spans="1:25">
      <c r="A46" s="44">
        <v>514</v>
      </c>
      <c r="B46" s="30" t="s">
        <v>329</v>
      </c>
      <c r="C46" s="30" t="s">
        <v>321</v>
      </c>
      <c r="D46" s="112">
        <v>38</v>
      </c>
      <c r="E46" s="112">
        <v>51</v>
      </c>
      <c r="F46" s="110">
        <v>12</v>
      </c>
      <c r="G46" s="111">
        <f t="shared" si="11"/>
        <v>18</v>
      </c>
      <c r="H46" s="112">
        <v>13</v>
      </c>
      <c r="I46" s="112">
        <v>20</v>
      </c>
      <c r="J46" s="110">
        <v>0</v>
      </c>
      <c r="K46" s="111">
        <f t="shared" si="10"/>
        <v>0</v>
      </c>
      <c r="L46" s="112">
        <v>7</v>
      </c>
      <c r="M46" s="112">
        <v>11</v>
      </c>
      <c r="N46" s="110">
        <v>7</v>
      </c>
      <c r="O46" s="111">
        <v>14</v>
      </c>
      <c r="P46" s="112">
        <v>5</v>
      </c>
      <c r="Q46" s="112">
        <v>8</v>
      </c>
      <c r="R46" s="110">
        <v>5</v>
      </c>
      <c r="S46" s="111">
        <v>7.5</v>
      </c>
      <c r="T46" s="112">
        <v>13</v>
      </c>
      <c r="U46" s="112">
        <v>20</v>
      </c>
      <c r="V46" s="51">
        <v>8</v>
      </c>
      <c r="W46" s="113">
        <v>8</v>
      </c>
      <c r="X46" s="67">
        <v>579.6</v>
      </c>
      <c r="Y46" s="67">
        <v>40.6</v>
      </c>
    </row>
    <row r="47" customFormat="1" spans="1:25">
      <c r="A47" s="44">
        <v>546</v>
      </c>
      <c r="B47" s="30" t="s">
        <v>330</v>
      </c>
      <c r="C47" s="30" t="s">
        <v>321</v>
      </c>
      <c r="D47" s="51">
        <v>16</v>
      </c>
      <c r="E47" s="51">
        <v>22</v>
      </c>
      <c r="F47" s="110">
        <v>2</v>
      </c>
      <c r="G47" s="111">
        <f t="shared" si="11"/>
        <v>3</v>
      </c>
      <c r="H47" s="51">
        <v>5</v>
      </c>
      <c r="I47" s="51">
        <v>9</v>
      </c>
      <c r="J47" s="110">
        <v>3</v>
      </c>
      <c r="K47" s="111">
        <f t="shared" si="10"/>
        <v>7.5</v>
      </c>
      <c r="L47" s="51">
        <v>3</v>
      </c>
      <c r="M47" s="51">
        <v>5</v>
      </c>
      <c r="N47" s="110">
        <v>8</v>
      </c>
      <c r="O47" s="111">
        <f t="shared" si="12"/>
        <v>32</v>
      </c>
      <c r="P47" s="51">
        <v>2</v>
      </c>
      <c r="Q47" s="51">
        <v>4</v>
      </c>
      <c r="R47" s="110">
        <v>2</v>
      </c>
      <c r="S47" s="111">
        <v>3</v>
      </c>
      <c r="T47" s="51">
        <v>6</v>
      </c>
      <c r="U47" s="51">
        <v>9</v>
      </c>
      <c r="V47" s="51">
        <v>2</v>
      </c>
      <c r="W47" s="113">
        <v>2</v>
      </c>
      <c r="X47" s="67">
        <v>168.64</v>
      </c>
      <c r="Y47" s="67">
        <v>11.8</v>
      </c>
    </row>
    <row r="48" customFormat="1" spans="1:25">
      <c r="A48" s="44">
        <v>574</v>
      </c>
      <c r="B48" s="30" t="s">
        <v>331</v>
      </c>
      <c r="C48" s="30" t="s">
        <v>321</v>
      </c>
      <c r="D48" s="51">
        <v>9</v>
      </c>
      <c r="E48" s="51">
        <v>12</v>
      </c>
      <c r="F48" s="110">
        <v>5</v>
      </c>
      <c r="G48" s="111">
        <f t="shared" si="11"/>
        <v>7.5</v>
      </c>
      <c r="H48" s="51">
        <v>3</v>
      </c>
      <c r="I48" s="51">
        <v>5</v>
      </c>
      <c r="J48" s="110">
        <v>0</v>
      </c>
      <c r="K48" s="111">
        <f t="shared" si="10"/>
        <v>0</v>
      </c>
      <c r="L48" s="51">
        <v>2</v>
      </c>
      <c r="M48" s="51">
        <v>3</v>
      </c>
      <c r="N48" s="110">
        <v>3</v>
      </c>
      <c r="O48" s="111">
        <f t="shared" si="12"/>
        <v>12</v>
      </c>
      <c r="P48" s="51">
        <v>1</v>
      </c>
      <c r="Q48" s="51">
        <v>2</v>
      </c>
      <c r="R48" s="110">
        <v>0</v>
      </c>
      <c r="S48" s="111">
        <v>0</v>
      </c>
      <c r="T48" s="51">
        <v>3</v>
      </c>
      <c r="U48" s="51">
        <v>5</v>
      </c>
      <c r="V48" s="51">
        <v>0</v>
      </c>
      <c r="W48" s="113">
        <v>0</v>
      </c>
      <c r="X48" s="67">
        <v>128</v>
      </c>
      <c r="Y48" s="67">
        <v>9</v>
      </c>
    </row>
    <row r="49" customFormat="1" spans="1:25">
      <c r="A49" s="44">
        <v>737</v>
      </c>
      <c r="B49" s="30" t="s">
        <v>332</v>
      </c>
      <c r="C49" s="30" t="s">
        <v>321</v>
      </c>
      <c r="D49" s="51">
        <v>24</v>
      </c>
      <c r="E49" s="51">
        <v>32</v>
      </c>
      <c r="F49" s="110">
        <v>5</v>
      </c>
      <c r="G49" s="111">
        <f t="shared" si="11"/>
        <v>7.5</v>
      </c>
      <c r="H49" s="51">
        <v>8</v>
      </c>
      <c r="I49" s="51">
        <v>13</v>
      </c>
      <c r="J49" s="110">
        <v>3</v>
      </c>
      <c r="K49" s="111">
        <f t="shared" si="10"/>
        <v>7.5</v>
      </c>
      <c r="L49" s="51">
        <v>4</v>
      </c>
      <c r="M49" s="51">
        <v>7</v>
      </c>
      <c r="N49" s="110">
        <v>9</v>
      </c>
      <c r="O49" s="111">
        <f t="shared" si="12"/>
        <v>36</v>
      </c>
      <c r="P49" s="51">
        <v>3</v>
      </c>
      <c r="Q49" s="51">
        <v>5</v>
      </c>
      <c r="R49" s="110">
        <v>1</v>
      </c>
      <c r="S49" s="111">
        <v>1.5</v>
      </c>
      <c r="T49" s="51">
        <v>8</v>
      </c>
      <c r="U49" s="51">
        <v>13</v>
      </c>
      <c r="V49" s="51">
        <v>0</v>
      </c>
      <c r="W49" s="113">
        <v>0</v>
      </c>
      <c r="X49" s="67">
        <v>172.48</v>
      </c>
      <c r="Y49" s="67">
        <v>12.1</v>
      </c>
    </row>
    <row r="50" customFormat="1" spans="1:25">
      <c r="A50" s="44">
        <v>588</v>
      </c>
      <c r="B50" s="30" t="s">
        <v>333</v>
      </c>
      <c r="C50" s="30" t="s">
        <v>321</v>
      </c>
      <c r="D50" s="112">
        <v>18</v>
      </c>
      <c r="E50" s="112">
        <v>24</v>
      </c>
      <c r="F50" s="110">
        <v>18</v>
      </c>
      <c r="G50" s="111">
        <f t="shared" si="11"/>
        <v>27</v>
      </c>
      <c r="H50" s="112">
        <v>6</v>
      </c>
      <c r="I50" s="112">
        <v>9</v>
      </c>
      <c r="J50" s="110">
        <v>0</v>
      </c>
      <c r="K50" s="111">
        <f t="shared" si="10"/>
        <v>0</v>
      </c>
      <c r="L50" s="112">
        <v>3</v>
      </c>
      <c r="M50" s="112">
        <v>5</v>
      </c>
      <c r="N50" s="110">
        <v>2</v>
      </c>
      <c r="O50" s="111">
        <v>4</v>
      </c>
      <c r="P50" s="112">
        <v>2</v>
      </c>
      <c r="Q50" s="112">
        <v>4</v>
      </c>
      <c r="R50" s="110">
        <v>2</v>
      </c>
      <c r="S50" s="111">
        <v>3</v>
      </c>
      <c r="T50" s="112">
        <v>6</v>
      </c>
      <c r="U50" s="112">
        <v>9</v>
      </c>
      <c r="V50" s="51">
        <v>0</v>
      </c>
      <c r="W50" s="113">
        <v>0</v>
      </c>
      <c r="X50" s="67">
        <v>228.48</v>
      </c>
      <c r="Y50" s="67">
        <v>16</v>
      </c>
    </row>
    <row r="51" customFormat="1" spans="1:25">
      <c r="A51" s="44">
        <v>399</v>
      </c>
      <c r="B51" s="30" t="s">
        <v>334</v>
      </c>
      <c r="C51" s="30" t="s">
        <v>321</v>
      </c>
      <c r="D51" s="51">
        <v>19</v>
      </c>
      <c r="E51" s="51">
        <v>25</v>
      </c>
      <c r="F51" s="110">
        <v>11</v>
      </c>
      <c r="G51" s="111">
        <f t="shared" si="11"/>
        <v>16.5</v>
      </c>
      <c r="H51" s="51">
        <v>6</v>
      </c>
      <c r="I51" s="51">
        <v>10</v>
      </c>
      <c r="J51" s="110">
        <v>1</v>
      </c>
      <c r="K51" s="111">
        <f t="shared" si="10"/>
        <v>2.5</v>
      </c>
      <c r="L51" s="51">
        <v>3</v>
      </c>
      <c r="M51" s="51">
        <v>5</v>
      </c>
      <c r="N51" s="110">
        <v>10</v>
      </c>
      <c r="O51" s="111">
        <f t="shared" ref="O51:O54" si="13">N51*4</f>
        <v>40</v>
      </c>
      <c r="P51" s="51">
        <v>2</v>
      </c>
      <c r="Q51" s="51">
        <v>4</v>
      </c>
      <c r="R51" s="110">
        <v>4</v>
      </c>
      <c r="S51" s="111">
        <v>10</v>
      </c>
      <c r="T51" s="51">
        <v>7</v>
      </c>
      <c r="U51" s="51">
        <v>10</v>
      </c>
      <c r="V51" s="51">
        <v>0</v>
      </c>
      <c r="W51" s="113">
        <v>0</v>
      </c>
      <c r="X51" s="67"/>
      <c r="Y51" s="67"/>
    </row>
    <row r="52" customFormat="1" spans="1:25">
      <c r="A52" s="44">
        <v>389</v>
      </c>
      <c r="B52" s="30" t="s">
        <v>335</v>
      </c>
      <c r="C52" s="30" t="s">
        <v>321</v>
      </c>
      <c r="D52" s="51">
        <v>19</v>
      </c>
      <c r="E52" s="51">
        <v>26</v>
      </c>
      <c r="F52" s="110">
        <v>16</v>
      </c>
      <c r="G52" s="111">
        <f t="shared" si="11"/>
        <v>24</v>
      </c>
      <c r="H52" s="51">
        <v>6</v>
      </c>
      <c r="I52" s="51">
        <v>10</v>
      </c>
      <c r="J52" s="110">
        <v>4</v>
      </c>
      <c r="K52" s="111">
        <f t="shared" si="10"/>
        <v>10</v>
      </c>
      <c r="L52" s="51">
        <v>3</v>
      </c>
      <c r="M52" s="51">
        <v>5</v>
      </c>
      <c r="N52" s="110">
        <v>8</v>
      </c>
      <c r="O52" s="111">
        <f t="shared" si="13"/>
        <v>32</v>
      </c>
      <c r="P52" s="51">
        <v>2</v>
      </c>
      <c r="Q52" s="51">
        <v>4</v>
      </c>
      <c r="R52" s="110">
        <v>3</v>
      </c>
      <c r="S52" s="111">
        <v>4.5</v>
      </c>
      <c r="T52" s="51">
        <v>7</v>
      </c>
      <c r="U52" s="51">
        <v>10</v>
      </c>
      <c r="V52" s="51">
        <v>3</v>
      </c>
      <c r="W52" s="113">
        <v>3</v>
      </c>
      <c r="X52" s="67">
        <v>589.2</v>
      </c>
      <c r="Y52" s="67">
        <v>41.2</v>
      </c>
    </row>
    <row r="53" customFormat="1" spans="1:25">
      <c r="A53" s="44">
        <v>512</v>
      </c>
      <c r="B53" s="30" t="s">
        <v>336</v>
      </c>
      <c r="C53" s="30" t="s">
        <v>321</v>
      </c>
      <c r="D53" s="112">
        <v>32</v>
      </c>
      <c r="E53" s="112">
        <v>43</v>
      </c>
      <c r="F53" s="110">
        <v>11</v>
      </c>
      <c r="G53" s="111">
        <f t="shared" si="11"/>
        <v>16.5</v>
      </c>
      <c r="H53" s="112">
        <v>11</v>
      </c>
      <c r="I53" s="112">
        <v>17</v>
      </c>
      <c r="J53" s="110">
        <v>7</v>
      </c>
      <c r="K53" s="111">
        <f t="shared" si="10"/>
        <v>17.5</v>
      </c>
      <c r="L53" s="112">
        <v>6</v>
      </c>
      <c r="M53" s="112">
        <v>9</v>
      </c>
      <c r="N53" s="110">
        <v>6</v>
      </c>
      <c r="O53" s="111">
        <v>12</v>
      </c>
      <c r="P53" s="112">
        <v>4</v>
      </c>
      <c r="Q53" s="112">
        <v>7</v>
      </c>
      <c r="R53" s="110">
        <v>3</v>
      </c>
      <c r="S53" s="111">
        <v>4.5</v>
      </c>
      <c r="T53" s="112">
        <v>11</v>
      </c>
      <c r="U53" s="112">
        <v>17</v>
      </c>
      <c r="V53" s="51">
        <v>2</v>
      </c>
      <c r="W53" s="113">
        <v>2</v>
      </c>
      <c r="X53" s="67">
        <v>352.8</v>
      </c>
      <c r="Y53" s="67">
        <v>24.7</v>
      </c>
    </row>
    <row r="54" customFormat="1" spans="1:25">
      <c r="A54" s="44">
        <v>584</v>
      </c>
      <c r="B54" s="30" t="s">
        <v>337</v>
      </c>
      <c r="C54" s="30" t="s">
        <v>321</v>
      </c>
      <c r="D54" s="51">
        <v>20</v>
      </c>
      <c r="E54" s="51">
        <v>27</v>
      </c>
      <c r="F54" s="110">
        <v>11</v>
      </c>
      <c r="G54" s="111">
        <f t="shared" si="11"/>
        <v>16.5</v>
      </c>
      <c r="H54" s="51">
        <v>7</v>
      </c>
      <c r="I54" s="51">
        <v>10</v>
      </c>
      <c r="J54" s="110">
        <v>0</v>
      </c>
      <c r="K54" s="111">
        <f t="shared" si="10"/>
        <v>0</v>
      </c>
      <c r="L54" s="51">
        <v>3</v>
      </c>
      <c r="M54" s="51">
        <v>6</v>
      </c>
      <c r="N54" s="110">
        <v>7</v>
      </c>
      <c r="O54" s="111">
        <f t="shared" si="13"/>
        <v>28</v>
      </c>
      <c r="P54" s="51">
        <v>3</v>
      </c>
      <c r="Q54" s="51">
        <v>4</v>
      </c>
      <c r="R54" s="110">
        <v>1</v>
      </c>
      <c r="S54" s="111">
        <v>1.5</v>
      </c>
      <c r="T54" s="51">
        <v>7</v>
      </c>
      <c r="U54" s="51">
        <v>10</v>
      </c>
      <c r="V54" s="51">
        <v>0</v>
      </c>
      <c r="W54" s="113">
        <v>0</v>
      </c>
      <c r="X54" s="67">
        <v>205.92</v>
      </c>
      <c r="Y54" s="67">
        <v>14.4</v>
      </c>
    </row>
    <row r="55" s="3" customFormat="1" spans="1:25">
      <c r="A55" s="37" t="s">
        <v>303</v>
      </c>
      <c r="B55" s="38"/>
      <c r="C55" s="39" t="s">
        <v>321</v>
      </c>
      <c r="D55" s="37">
        <f t="shared" ref="D55:T55" si="14">SUM(D38:D54)</f>
        <v>503</v>
      </c>
      <c r="E55" s="37">
        <f t="shared" si="14"/>
        <v>675</v>
      </c>
      <c r="F55" s="37">
        <f t="shared" si="14"/>
        <v>182</v>
      </c>
      <c r="G55" s="37">
        <f t="shared" si="14"/>
        <v>298</v>
      </c>
      <c r="H55" s="37">
        <f t="shared" si="14"/>
        <v>168</v>
      </c>
      <c r="I55" s="37">
        <f t="shared" si="14"/>
        <v>264</v>
      </c>
      <c r="J55" s="37">
        <f t="shared" si="14"/>
        <v>43</v>
      </c>
      <c r="K55" s="37">
        <f t="shared" si="14"/>
        <v>107.5</v>
      </c>
      <c r="L55" s="37">
        <f t="shared" si="14"/>
        <v>87</v>
      </c>
      <c r="M55" s="37">
        <f t="shared" si="14"/>
        <v>142</v>
      </c>
      <c r="N55" s="37">
        <f t="shared" si="14"/>
        <v>120</v>
      </c>
      <c r="O55" s="37">
        <f t="shared" si="14"/>
        <v>352</v>
      </c>
      <c r="P55" s="37">
        <f t="shared" si="14"/>
        <v>62</v>
      </c>
      <c r="Q55" s="37">
        <f t="shared" si="14"/>
        <v>112</v>
      </c>
      <c r="R55" s="37">
        <f t="shared" si="14"/>
        <v>64</v>
      </c>
      <c r="S55" s="37">
        <f t="shared" si="14"/>
        <v>120</v>
      </c>
      <c r="T55" s="37">
        <f t="shared" si="14"/>
        <v>175</v>
      </c>
      <c r="U55" s="37">
        <v>263</v>
      </c>
      <c r="V55" s="37">
        <f t="shared" ref="V55:Y55" si="15">SUM(V38:V54)</f>
        <v>42</v>
      </c>
      <c r="W55" s="37">
        <f t="shared" si="15"/>
        <v>42</v>
      </c>
      <c r="X55" s="37">
        <f t="shared" si="15"/>
        <v>6943.3</v>
      </c>
      <c r="Y55" s="37">
        <f t="shared" si="15"/>
        <v>486</v>
      </c>
    </row>
    <row r="56" customFormat="1" spans="1:25">
      <c r="A56" s="28">
        <v>355</v>
      </c>
      <c r="B56" s="29" t="s">
        <v>338</v>
      </c>
      <c r="C56" s="29" t="s">
        <v>339</v>
      </c>
      <c r="D56" s="44">
        <v>49</v>
      </c>
      <c r="E56" s="43">
        <v>61</v>
      </c>
      <c r="F56" s="110">
        <v>48</v>
      </c>
      <c r="G56" s="111">
        <f t="shared" ref="G56:G70" si="16">F56*1.5</f>
        <v>72</v>
      </c>
      <c r="H56" s="43">
        <v>19</v>
      </c>
      <c r="I56" s="43">
        <v>24</v>
      </c>
      <c r="J56" s="110">
        <v>11</v>
      </c>
      <c r="K56" s="111">
        <f t="shared" ref="K56:K64" si="17">J56*2.5</f>
        <v>27.5</v>
      </c>
      <c r="L56" s="44">
        <v>12</v>
      </c>
      <c r="M56" s="43">
        <v>15</v>
      </c>
      <c r="N56" s="110">
        <v>10</v>
      </c>
      <c r="O56" s="111">
        <v>20</v>
      </c>
      <c r="P56" s="44">
        <v>11</v>
      </c>
      <c r="Q56" s="44">
        <v>14</v>
      </c>
      <c r="R56" s="110">
        <v>11</v>
      </c>
      <c r="S56" s="111">
        <v>16.5</v>
      </c>
      <c r="T56" s="43">
        <v>19</v>
      </c>
      <c r="U56" s="43">
        <v>27</v>
      </c>
      <c r="V56" s="51">
        <v>13</v>
      </c>
      <c r="W56" s="113">
        <v>13</v>
      </c>
      <c r="X56" s="67">
        <v>1149.2</v>
      </c>
      <c r="Y56" s="67">
        <v>80.4</v>
      </c>
    </row>
    <row r="57" customFormat="1" spans="1:25">
      <c r="A57" s="28">
        <v>363</v>
      </c>
      <c r="B57" s="29" t="s">
        <v>340</v>
      </c>
      <c r="C57" s="29" t="s">
        <v>339</v>
      </c>
      <c r="D57" s="43">
        <v>34</v>
      </c>
      <c r="E57" s="43">
        <v>48</v>
      </c>
      <c r="F57" s="110">
        <v>0</v>
      </c>
      <c r="G57" s="111">
        <f t="shared" si="16"/>
        <v>0</v>
      </c>
      <c r="H57" s="43">
        <v>12</v>
      </c>
      <c r="I57" s="43">
        <v>20</v>
      </c>
      <c r="J57" s="110">
        <v>2</v>
      </c>
      <c r="K57" s="111">
        <f t="shared" si="17"/>
        <v>5</v>
      </c>
      <c r="L57" s="44">
        <v>7</v>
      </c>
      <c r="M57" s="43">
        <v>10</v>
      </c>
      <c r="N57" s="110">
        <v>2</v>
      </c>
      <c r="O57" s="111">
        <v>4</v>
      </c>
      <c r="P57" s="44">
        <v>3</v>
      </c>
      <c r="Q57" s="44">
        <v>7</v>
      </c>
      <c r="R57" s="110">
        <v>2</v>
      </c>
      <c r="S57" s="111">
        <v>3</v>
      </c>
      <c r="T57" s="43">
        <v>13</v>
      </c>
      <c r="U57" s="43">
        <v>20</v>
      </c>
      <c r="V57" s="51">
        <v>2</v>
      </c>
      <c r="W57" s="113">
        <v>2</v>
      </c>
      <c r="X57" s="67">
        <v>676.32</v>
      </c>
      <c r="Y57" s="67">
        <v>47.3</v>
      </c>
    </row>
    <row r="58" customFormat="1" spans="1:25">
      <c r="A58" s="28">
        <v>373</v>
      </c>
      <c r="B58" s="29" t="s">
        <v>341</v>
      </c>
      <c r="C58" s="29" t="s">
        <v>339</v>
      </c>
      <c r="D58" s="43">
        <v>33</v>
      </c>
      <c r="E58" s="43">
        <v>46</v>
      </c>
      <c r="F58" s="110">
        <v>19</v>
      </c>
      <c r="G58" s="111">
        <f t="shared" si="16"/>
        <v>28.5</v>
      </c>
      <c r="H58" s="43">
        <v>12</v>
      </c>
      <c r="I58" s="43">
        <v>20</v>
      </c>
      <c r="J58" s="110">
        <v>18</v>
      </c>
      <c r="K58" s="111">
        <f t="shared" si="17"/>
        <v>45</v>
      </c>
      <c r="L58" s="44">
        <v>5</v>
      </c>
      <c r="M58" s="43">
        <v>8</v>
      </c>
      <c r="N58" s="110">
        <v>11</v>
      </c>
      <c r="O58" s="111">
        <f>N58*4</f>
        <v>44</v>
      </c>
      <c r="P58" s="44">
        <v>2</v>
      </c>
      <c r="Q58" s="44">
        <v>5</v>
      </c>
      <c r="R58" s="110">
        <v>3</v>
      </c>
      <c r="S58" s="111">
        <v>4.5</v>
      </c>
      <c r="T58" s="43">
        <v>13</v>
      </c>
      <c r="U58" s="43">
        <v>17</v>
      </c>
      <c r="V58" s="51">
        <v>4</v>
      </c>
      <c r="W58" s="113">
        <v>4</v>
      </c>
      <c r="X58" s="67">
        <v>402.8</v>
      </c>
      <c r="Y58" s="67">
        <v>28.2</v>
      </c>
    </row>
    <row r="59" customFormat="1" spans="1:25">
      <c r="A59" s="28">
        <v>511</v>
      </c>
      <c r="B59" s="29" t="s">
        <v>342</v>
      </c>
      <c r="C59" s="29" t="s">
        <v>339</v>
      </c>
      <c r="D59" s="43">
        <v>31</v>
      </c>
      <c r="E59" s="43">
        <v>41</v>
      </c>
      <c r="F59" s="110">
        <v>39</v>
      </c>
      <c r="G59" s="111">
        <f t="shared" si="16"/>
        <v>58.5</v>
      </c>
      <c r="H59" s="43">
        <v>10</v>
      </c>
      <c r="I59" s="43">
        <v>18</v>
      </c>
      <c r="J59" s="110">
        <v>6</v>
      </c>
      <c r="K59" s="111">
        <f t="shared" si="17"/>
        <v>15</v>
      </c>
      <c r="L59" s="44">
        <v>5</v>
      </c>
      <c r="M59" s="43">
        <v>8</v>
      </c>
      <c r="N59" s="110">
        <v>3</v>
      </c>
      <c r="O59" s="111">
        <v>6</v>
      </c>
      <c r="P59" s="44">
        <v>2</v>
      </c>
      <c r="Q59" s="44">
        <v>5</v>
      </c>
      <c r="R59" s="110">
        <v>4</v>
      </c>
      <c r="S59" s="111">
        <v>6</v>
      </c>
      <c r="T59" s="43">
        <v>11</v>
      </c>
      <c r="U59" s="43">
        <v>17</v>
      </c>
      <c r="V59" s="51">
        <v>3</v>
      </c>
      <c r="W59" s="113">
        <v>3</v>
      </c>
      <c r="X59" s="67">
        <v>524</v>
      </c>
      <c r="Y59" s="67">
        <v>36.7</v>
      </c>
    </row>
    <row r="60" customFormat="1" spans="1:25">
      <c r="A60" s="28">
        <v>515</v>
      </c>
      <c r="B60" s="29" t="s">
        <v>343</v>
      </c>
      <c r="C60" s="29" t="s">
        <v>339</v>
      </c>
      <c r="D60" s="43">
        <v>35</v>
      </c>
      <c r="E60" s="43">
        <v>47</v>
      </c>
      <c r="F60" s="110">
        <v>14</v>
      </c>
      <c r="G60" s="111">
        <f t="shared" si="16"/>
        <v>21</v>
      </c>
      <c r="H60" s="43">
        <v>12</v>
      </c>
      <c r="I60" s="43">
        <v>18</v>
      </c>
      <c r="J60" s="110">
        <v>11</v>
      </c>
      <c r="K60" s="111">
        <f t="shared" si="17"/>
        <v>27.5</v>
      </c>
      <c r="L60" s="44">
        <v>6</v>
      </c>
      <c r="M60" s="43">
        <v>10</v>
      </c>
      <c r="N60" s="110">
        <v>5</v>
      </c>
      <c r="O60" s="111">
        <v>10</v>
      </c>
      <c r="P60" s="44">
        <v>3</v>
      </c>
      <c r="Q60" s="44">
        <v>7</v>
      </c>
      <c r="R60" s="110">
        <v>3</v>
      </c>
      <c r="S60" s="111">
        <v>4.5</v>
      </c>
      <c r="T60" s="43">
        <v>13</v>
      </c>
      <c r="U60" s="43">
        <v>20</v>
      </c>
      <c r="V60" s="51">
        <v>15</v>
      </c>
      <c r="W60" s="113">
        <v>15</v>
      </c>
      <c r="X60" s="67">
        <v>932.8</v>
      </c>
      <c r="Y60" s="67">
        <v>65.3</v>
      </c>
    </row>
    <row r="61" customFormat="1" spans="1:25">
      <c r="A61" s="28">
        <v>545</v>
      </c>
      <c r="B61" s="29" t="s">
        <v>344</v>
      </c>
      <c r="C61" s="29" t="s">
        <v>339</v>
      </c>
      <c r="D61" s="43">
        <v>36</v>
      </c>
      <c r="E61" s="43">
        <v>48</v>
      </c>
      <c r="F61" s="110">
        <v>18</v>
      </c>
      <c r="G61" s="111">
        <f t="shared" si="16"/>
        <v>27</v>
      </c>
      <c r="H61" s="43">
        <v>10</v>
      </c>
      <c r="I61" s="43">
        <v>18</v>
      </c>
      <c r="J61" s="110">
        <v>6</v>
      </c>
      <c r="K61" s="111">
        <f t="shared" si="17"/>
        <v>15</v>
      </c>
      <c r="L61" s="44">
        <v>6</v>
      </c>
      <c r="M61" s="43">
        <v>10</v>
      </c>
      <c r="N61" s="110">
        <v>8</v>
      </c>
      <c r="O61" s="111">
        <v>16</v>
      </c>
      <c r="P61" s="44">
        <v>5</v>
      </c>
      <c r="Q61" s="44">
        <v>9</v>
      </c>
      <c r="R61" s="110">
        <v>3</v>
      </c>
      <c r="S61" s="111">
        <v>4.5</v>
      </c>
      <c r="T61" s="43">
        <v>11</v>
      </c>
      <c r="U61" s="43">
        <v>17</v>
      </c>
      <c r="V61" s="51">
        <v>5</v>
      </c>
      <c r="W61" s="113">
        <v>5</v>
      </c>
      <c r="X61" s="67">
        <v>1333.74</v>
      </c>
      <c r="Y61" s="67">
        <v>93.4</v>
      </c>
    </row>
    <row r="62" customFormat="1" spans="1:25">
      <c r="A62" s="28">
        <v>578</v>
      </c>
      <c r="B62" s="29" t="s">
        <v>345</v>
      </c>
      <c r="C62" s="29" t="s">
        <v>339</v>
      </c>
      <c r="D62" s="43">
        <v>37</v>
      </c>
      <c r="E62" s="43">
        <v>48</v>
      </c>
      <c r="F62" s="110">
        <v>41</v>
      </c>
      <c r="G62" s="111">
        <f t="shared" si="16"/>
        <v>61.5</v>
      </c>
      <c r="H62" s="43">
        <v>12</v>
      </c>
      <c r="I62" s="43">
        <v>19</v>
      </c>
      <c r="J62" s="110">
        <v>13</v>
      </c>
      <c r="K62" s="111">
        <f t="shared" si="17"/>
        <v>32.5</v>
      </c>
      <c r="L62" s="44">
        <v>6</v>
      </c>
      <c r="M62" s="43">
        <v>10</v>
      </c>
      <c r="N62" s="110">
        <v>1</v>
      </c>
      <c r="O62" s="111">
        <v>2</v>
      </c>
      <c r="P62" s="44">
        <v>4</v>
      </c>
      <c r="Q62" s="44">
        <v>8</v>
      </c>
      <c r="R62" s="110">
        <v>5</v>
      </c>
      <c r="S62" s="111">
        <v>7.5</v>
      </c>
      <c r="T62" s="43">
        <v>13</v>
      </c>
      <c r="U62" s="43">
        <v>20</v>
      </c>
      <c r="V62" s="51">
        <v>10</v>
      </c>
      <c r="W62" s="113">
        <v>10</v>
      </c>
      <c r="X62" s="67">
        <v>86.24</v>
      </c>
      <c r="Y62" s="67">
        <v>6</v>
      </c>
    </row>
    <row r="63" customFormat="1" spans="1:25">
      <c r="A63" s="28">
        <v>598</v>
      </c>
      <c r="B63" s="29" t="s">
        <v>346</v>
      </c>
      <c r="C63" s="29" t="s">
        <v>339</v>
      </c>
      <c r="D63" s="43">
        <v>29</v>
      </c>
      <c r="E63" s="43">
        <v>41</v>
      </c>
      <c r="F63" s="110">
        <v>17</v>
      </c>
      <c r="G63" s="111">
        <f t="shared" si="16"/>
        <v>25.5</v>
      </c>
      <c r="H63" s="43">
        <v>8</v>
      </c>
      <c r="I63" s="43">
        <v>15</v>
      </c>
      <c r="J63" s="110">
        <v>2</v>
      </c>
      <c r="K63" s="111">
        <f t="shared" si="17"/>
        <v>5</v>
      </c>
      <c r="L63" s="44">
        <v>6</v>
      </c>
      <c r="M63" s="43">
        <v>10</v>
      </c>
      <c r="N63" s="110">
        <v>11</v>
      </c>
      <c r="O63" s="111">
        <f>N63*4</f>
        <v>44</v>
      </c>
      <c r="P63" s="44">
        <v>4</v>
      </c>
      <c r="Q63" s="44">
        <v>8</v>
      </c>
      <c r="R63" s="110">
        <v>4</v>
      </c>
      <c r="S63" s="111">
        <v>6</v>
      </c>
      <c r="T63" s="43">
        <v>10</v>
      </c>
      <c r="U63" s="43">
        <v>15</v>
      </c>
      <c r="V63" s="51">
        <v>2</v>
      </c>
      <c r="W63" s="113">
        <v>2</v>
      </c>
      <c r="X63" s="67">
        <v>960.4</v>
      </c>
      <c r="Y63" s="67">
        <v>67.2</v>
      </c>
    </row>
    <row r="64" customFormat="1" spans="1:25">
      <c r="A64" s="28">
        <v>702</v>
      </c>
      <c r="B64" s="29" t="s">
        <v>347</v>
      </c>
      <c r="C64" s="29" t="s">
        <v>339</v>
      </c>
      <c r="D64" s="43">
        <v>31</v>
      </c>
      <c r="E64" s="43">
        <v>43</v>
      </c>
      <c r="F64" s="110">
        <v>12</v>
      </c>
      <c r="G64" s="111">
        <f t="shared" si="16"/>
        <v>18</v>
      </c>
      <c r="H64" s="43">
        <v>8</v>
      </c>
      <c r="I64" s="43">
        <v>15</v>
      </c>
      <c r="J64" s="110">
        <v>6</v>
      </c>
      <c r="K64" s="111">
        <f t="shared" si="17"/>
        <v>15</v>
      </c>
      <c r="L64" s="44">
        <v>6</v>
      </c>
      <c r="M64" s="43">
        <v>10</v>
      </c>
      <c r="N64" s="110">
        <v>6</v>
      </c>
      <c r="O64" s="111">
        <v>12</v>
      </c>
      <c r="P64" s="44">
        <v>4</v>
      </c>
      <c r="Q64" s="44">
        <v>8</v>
      </c>
      <c r="R64" s="110">
        <v>0</v>
      </c>
      <c r="S64" s="111">
        <v>0</v>
      </c>
      <c r="T64" s="43">
        <v>9</v>
      </c>
      <c r="U64" s="43">
        <v>15</v>
      </c>
      <c r="V64" s="51">
        <v>9</v>
      </c>
      <c r="W64" s="113">
        <v>9</v>
      </c>
      <c r="X64" s="67">
        <v>431.2</v>
      </c>
      <c r="Y64" s="67">
        <v>30.2</v>
      </c>
    </row>
    <row r="65" customFormat="1" spans="1:25">
      <c r="A65" s="28">
        <v>707</v>
      </c>
      <c r="B65" s="29" t="s">
        <v>348</v>
      </c>
      <c r="C65" s="29" t="s">
        <v>339</v>
      </c>
      <c r="D65" s="43">
        <v>48</v>
      </c>
      <c r="E65" s="43">
        <v>60</v>
      </c>
      <c r="F65" s="110">
        <v>59</v>
      </c>
      <c r="G65" s="111">
        <f t="shared" si="16"/>
        <v>88.5</v>
      </c>
      <c r="H65" s="43">
        <v>18</v>
      </c>
      <c r="I65" s="43">
        <v>23</v>
      </c>
      <c r="J65" s="110">
        <v>35</v>
      </c>
      <c r="K65" s="111">
        <f>J65*5</f>
        <v>175</v>
      </c>
      <c r="L65" s="44">
        <v>11</v>
      </c>
      <c r="M65" s="43">
        <v>14</v>
      </c>
      <c r="N65" s="110">
        <v>8</v>
      </c>
      <c r="O65" s="111">
        <v>16</v>
      </c>
      <c r="P65" s="44">
        <v>11</v>
      </c>
      <c r="Q65" s="44">
        <v>14</v>
      </c>
      <c r="R65" s="110">
        <v>3</v>
      </c>
      <c r="S65" s="111">
        <v>4.5</v>
      </c>
      <c r="T65" s="43">
        <v>18</v>
      </c>
      <c r="U65" s="43">
        <v>25</v>
      </c>
      <c r="V65" s="51">
        <v>3</v>
      </c>
      <c r="W65" s="113">
        <v>3</v>
      </c>
      <c r="X65" s="67"/>
      <c r="Y65" s="67"/>
    </row>
    <row r="66" customFormat="1" spans="1:25">
      <c r="A66" s="28">
        <v>712</v>
      </c>
      <c r="B66" s="29" t="s">
        <v>349</v>
      </c>
      <c r="C66" s="29" t="s">
        <v>339</v>
      </c>
      <c r="D66" s="43">
        <v>50</v>
      </c>
      <c r="E66" s="43">
        <v>65</v>
      </c>
      <c r="F66" s="110">
        <v>29</v>
      </c>
      <c r="G66" s="111">
        <f t="shared" si="16"/>
        <v>43.5</v>
      </c>
      <c r="H66" s="43">
        <v>20</v>
      </c>
      <c r="I66" s="43">
        <v>25</v>
      </c>
      <c r="J66" s="110">
        <v>17</v>
      </c>
      <c r="K66" s="111">
        <f t="shared" ref="K66:K69" si="18">J66*2.5</f>
        <v>42.5</v>
      </c>
      <c r="L66" s="44">
        <v>12</v>
      </c>
      <c r="M66" s="43">
        <v>16</v>
      </c>
      <c r="N66" s="110">
        <v>7</v>
      </c>
      <c r="O66" s="111">
        <v>14</v>
      </c>
      <c r="P66" s="44">
        <v>12</v>
      </c>
      <c r="Q66" s="44">
        <v>16</v>
      </c>
      <c r="R66" s="110">
        <v>6</v>
      </c>
      <c r="S66" s="111">
        <v>9</v>
      </c>
      <c r="T66" s="43">
        <v>20</v>
      </c>
      <c r="U66" s="43">
        <v>28</v>
      </c>
      <c r="V66" s="51">
        <v>7</v>
      </c>
      <c r="W66" s="113">
        <v>7</v>
      </c>
      <c r="X66" s="67">
        <v>725.44</v>
      </c>
      <c r="Y66" s="67">
        <v>50.8</v>
      </c>
    </row>
    <row r="67" customFormat="1" spans="1:25">
      <c r="A67" s="28">
        <v>718</v>
      </c>
      <c r="B67" s="29" t="s">
        <v>350</v>
      </c>
      <c r="C67" s="29" t="s">
        <v>339</v>
      </c>
      <c r="D67" s="43">
        <v>27</v>
      </c>
      <c r="E67" s="43">
        <v>40</v>
      </c>
      <c r="F67" s="110">
        <v>13</v>
      </c>
      <c r="G67" s="111">
        <f t="shared" si="16"/>
        <v>19.5</v>
      </c>
      <c r="H67" s="43">
        <v>8</v>
      </c>
      <c r="I67" s="43">
        <v>16</v>
      </c>
      <c r="J67" s="110">
        <v>2</v>
      </c>
      <c r="K67" s="111">
        <f t="shared" si="18"/>
        <v>5</v>
      </c>
      <c r="L67" s="44">
        <v>2</v>
      </c>
      <c r="M67" s="43">
        <v>6</v>
      </c>
      <c r="N67" s="110">
        <v>1</v>
      </c>
      <c r="O67" s="111">
        <v>2</v>
      </c>
      <c r="P67" s="44">
        <v>2</v>
      </c>
      <c r="Q67" s="44">
        <v>5</v>
      </c>
      <c r="R67" s="110">
        <v>0</v>
      </c>
      <c r="S67" s="111">
        <v>0</v>
      </c>
      <c r="T67" s="43">
        <v>10</v>
      </c>
      <c r="U67" s="43">
        <v>16</v>
      </c>
      <c r="V67" s="51">
        <v>2</v>
      </c>
      <c r="W67" s="113">
        <v>2</v>
      </c>
      <c r="X67" s="67">
        <v>637.12</v>
      </c>
      <c r="Y67" s="67">
        <v>44.6</v>
      </c>
    </row>
    <row r="68" customFormat="1" spans="1:25">
      <c r="A68" s="28">
        <v>723</v>
      </c>
      <c r="B68" s="29" t="s">
        <v>351</v>
      </c>
      <c r="C68" s="29" t="s">
        <v>339</v>
      </c>
      <c r="D68" s="43">
        <v>27</v>
      </c>
      <c r="E68" s="43">
        <v>40</v>
      </c>
      <c r="F68" s="110">
        <v>13</v>
      </c>
      <c r="G68" s="111">
        <f t="shared" si="16"/>
        <v>19.5</v>
      </c>
      <c r="H68" s="43">
        <v>9</v>
      </c>
      <c r="I68" s="43">
        <v>17</v>
      </c>
      <c r="J68" s="110">
        <v>10</v>
      </c>
      <c r="K68" s="111">
        <f t="shared" si="18"/>
        <v>25</v>
      </c>
      <c r="L68" s="44">
        <v>3</v>
      </c>
      <c r="M68" s="43">
        <v>8</v>
      </c>
      <c r="N68" s="110">
        <v>7</v>
      </c>
      <c r="O68" s="111">
        <v>14</v>
      </c>
      <c r="P68" s="44">
        <v>1</v>
      </c>
      <c r="Q68" s="44">
        <v>3</v>
      </c>
      <c r="R68" s="110">
        <v>3</v>
      </c>
      <c r="S68" s="111">
        <v>7.5</v>
      </c>
      <c r="T68" s="43">
        <v>10</v>
      </c>
      <c r="U68" s="43">
        <v>16</v>
      </c>
      <c r="V68" s="51">
        <v>0</v>
      </c>
      <c r="W68" s="113">
        <v>0</v>
      </c>
      <c r="X68" s="67"/>
      <c r="Y68" s="67"/>
    </row>
    <row r="69" customFormat="1" spans="1:25">
      <c r="A69" s="28">
        <v>724</v>
      </c>
      <c r="B69" s="29" t="s">
        <v>352</v>
      </c>
      <c r="C69" s="29" t="s">
        <v>339</v>
      </c>
      <c r="D69" s="43">
        <v>43</v>
      </c>
      <c r="E69" s="43">
        <v>54</v>
      </c>
      <c r="F69" s="110">
        <v>15</v>
      </c>
      <c r="G69" s="111">
        <f t="shared" si="16"/>
        <v>22.5</v>
      </c>
      <c r="H69" s="43">
        <v>16</v>
      </c>
      <c r="I69" s="43">
        <v>21</v>
      </c>
      <c r="J69" s="110">
        <v>12</v>
      </c>
      <c r="K69" s="111">
        <f t="shared" si="18"/>
        <v>30</v>
      </c>
      <c r="L69" s="44">
        <v>4</v>
      </c>
      <c r="M69" s="43">
        <v>8</v>
      </c>
      <c r="N69" s="110">
        <v>14</v>
      </c>
      <c r="O69" s="111">
        <f t="shared" ref="O69:O74" si="19">N69*4</f>
        <v>56</v>
      </c>
      <c r="P69" s="44">
        <v>4</v>
      </c>
      <c r="Q69" s="44">
        <v>8</v>
      </c>
      <c r="R69" s="110">
        <v>6</v>
      </c>
      <c r="S69" s="111">
        <v>9</v>
      </c>
      <c r="T69" s="43">
        <v>12</v>
      </c>
      <c r="U69" s="43">
        <v>20</v>
      </c>
      <c r="V69" s="51">
        <v>6</v>
      </c>
      <c r="W69" s="113">
        <v>6</v>
      </c>
      <c r="X69" s="67">
        <v>86.2</v>
      </c>
      <c r="Y69" s="67">
        <v>6</v>
      </c>
    </row>
    <row r="70" customFormat="1" spans="1:25">
      <c r="A70" s="28">
        <v>740</v>
      </c>
      <c r="B70" s="29" t="s">
        <v>353</v>
      </c>
      <c r="C70" s="29" t="s">
        <v>339</v>
      </c>
      <c r="D70" s="43">
        <v>25</v>
      </c>
      <c r="E70" s="43">
        <v>37</v>
      </c>
      <c r="F70" s="110">
        <v>3</v>
      </c>
      <c r="G70" s="111">
        <f t="shared" si="16"/>
        <v>4.5</v>
      </c>
      <c r="H70" s="43">
        <v>7</v>
      </c>
      <c r="I70" s="43">
        <v>10</v>
      </c>
      <c r="J70" s="110">
        <v>11</v>
      </c>
      <c r="K70" s="111">
        <f>J70*5</f>
        <v>55</v>
      </c>
      <c r="L70" s="44">
        <v>2</v>
      </c>
      <c r="M70" s="43">
        <v>7</v>
      </c>
      <c r="N70" s="110">
        <v>2</v>
      </c>
      <c r="O70" s="111">
        <v>4</v>
      </c>
      <c r="P70" s="44">
        <v>1</v>
      </c>
      <c r="Q70" s="44">
        <v>4</v>
      </c>
      <c r="R70" s="110">
        <v>1</v>
      </c>
      <c r="S70" s="111">
        <v>1.5</v>
      </c>
      <c r="T70" s="43">
        <v>7</v>
      </c>
      <c r="U70" s="43">
        <v>10</v>
      </c>
      <c r="V70" s="51">
        <v>7</v>
      </c>
      <c r="W70" s="113">
        <v>7</v>
      </c>
      <c r="X70" s="67">
        <v>448.9</v>
      </c>
      <c r="Y70" s="67">
        <v>31.4</v>
      </c>
    </row>
    <row r="71" customFormat="1" spans="1:25">
      <c r="A71" s="28">
        <v>743</v>
      </c>
      <c r="B71" s="29" t="s">
        <v>354</v>
      </c>
      <c r="C71" s="29" t="s">
        <v>339</v>
      </c>
      <c r="D71" s="43">
        <v>0</v>
      </c>
      <c r="E71" s="43">
        <v>0</v>
      </c>
      <c r="F71" s="43">
        <v>9</v>
      </c>
      <c r="G71" s="111">
        <v>13.5</v>
      </c>
      <c r="H71" s="43">
        <v>0</v>
      </c>
      <c r="I71" s="43">
        <v>0</v>
      </c>
      <c r="J71" s="43">
        <v>3</v>
      </c>
      <c r="K71" s="111">
        <v>7.5</v>
      </c>
      <c r="L71" s="43">
        <v>0</v>
      </c>
      <c r="M71" s="43">
        <v>0</v>
      </c>
      <c r="N71" s="43">
        <v>0</v>
      </c>
      <c r="O71" s="111">
        <f t="shared" si="19"/>
        <v>0</v>
      </c>
      <c r="P71" s="43">
        <v>0</v>
      </c>
      <c r="Q71" s="43">
        <v>0</v>
      </c>
      <c r="R71" s="43">
        <v>0</v>
      </c>
      <c r="S71" s="111">
        <v>0</v>
      </c>
      <c r="T71" s="43">
        <v>0</v>
      </c>
      <c r="U71" s="43">
        <v>0</v>
      </c>
      <c r="V71" s="43">
        <v>0</v>
      </c>
      <c r="W71" s="110">
        <v>0</v>
      </c>
      <c r="X71" s="67"/>
      <c r="Y71" s="67"/>
    </row>
    <row r="72" s="3" customFormat="1" spans="1:25">
      <c r="A72" s="37" t="s">
        <v>303</v>
      </c>
      <c r="B72" s="38"/>
      <c r="C72" s="38" t="s">
        <v>339</v>
      </c>
      <c r="D72" s="48">
        <f t="shared" ref="D72:AG72" si="20">SUM(D56:D71)</f>
        <v>535</v>
      </c>
      <c r="E72" s="48">
        <f t="shared" si="20"/>
        <v>719</v>
      </c>
      <c r="F72" s="48">
        <f t="shared" si="20"/>
        <v>349</v>
      </c>
      <c r="G72" s="48">
        <f t="shared" si="20"/>
        <v>523.5</v>
      </c>
      <c r="H72" s="48">
        <f t="shared" si="20"/>
        <v>181</v>
      </c>
      <c r="I72" s="48">
        <f t="shared" si="20"/>
        <v>279</v>
      </c>
      <c r="J72" s="48">
        <f t="shared" si="20"/>
        <v>165</v>
      </c>
      <c r="K72" s="48">
        <f t="shared" si="20"/>
        <v>527.5</v>
      </c>
      <c r="L72" s="48">
        <f t="shared" si="20"/>
        <v>93</v>
      </c>
      <c r="M72" s="48">
        <f t="shared" si="20"/>
        <v>150</v>
      </c>
      <c r="N72" s="48">
        <f t="shared" si="20"/>
        <v>96</v>
      </c>
      <c r="O72" s="48">
        <f t="shared" si="20"/>
        <v>264</v>
      </c>
      <c r="P72" s="48">
        <f t="shared" si="20"/>
        <v>69</v>
      </c>
      <c r="Q72" s="48">
        <f t="shared" si="20"/>
        <v>121</v>
      </c>
      <c r="R72" s="48">
        <f t="shared" si="20"/>
        <v>54</v>
      </c>
      <c r="S72" s="48">
        <f t="shared" si="20"/>
        <v>84</v>
      </c>
      <c r="T72" s="48">
        <f t="shared" si="20"/>
        <v>189</v>
      </c>
      <c r="U72" s="48">
        <f t="shared" si="20"/>
        <v>283</v>
      </c>
      <c r="V72" s="48">
        <f t="shared" si="20"/>
        <v>88</v>
      </c>
      <c r="W72" s="48">
        <f t="shared" si="20"/>
        <v>88</v>
      </c>
      <c r="X72" s="48">
        <f t="shared" si="20"/>
        <v>8394.36</v>
      </c>
      <c r="Y72" s="48">
        <f t="shared" si="20"/>
        <v>587.5</v>
      </c>
    </row>
    <row r="73" customFormat="1" spans="1:25">
      <c r="A73" s="44">
        <v>341</v>
      </c>
      <c r="B73" s="29" t="s">
        <v>355</v>
      </c>
      <c r="C73" s="29" t="s">
        <v>356</v>
      </c>
      <c r="D73" s="43">
        <v>106</v>
      </c>
      <c r="E73" s="43">
        <v>143</v>
      </c>
      <c r="F73" s="110">
        <v>10</v>
      </c>
      <c r="G73" s="111">
        <f t="shared" ref="G73:G77" si="21">F73*1.5</f>
        <v>15</v>
      </c>
      <c r="H73" s="43">
        <v>35</v>
      </c>
      <c r="I73" s="43">
        <v>55</v>
      </c>
      <c r="J73" s="110">
        <v>7</v>
      </c>
      <c r="K73" s="111">
        <f t="shared" ref="K73:K78" si="22">J73*2.5</f>
        <v>17.5</v>
      </c>
      <c r="L73" s="43">
        <v>18</v>
      </c>
      <c r="M73" s="43">
        <v>30</v>
      </c>
      <c r="N73" s="110">
        <v>13</v>
      </c>
      <c r="O73" s="111">
        <v>26</v>
      </c>
      <c r="P73" s="43">
        <v>13</v>
      </c>
      <c r="Q73" s="43">
        <v>23</v>
      </c>
      <c r="R73" s="110">
        <v>5</v>
      </c>
      <c r="S73" s="111">
        <v>7.5</v>
      </c>
      <c r="T73" s="43">
        <v>33</v>
      </c>
      <c r="U73" s="43">
        <v>50</v>
      </c>
      <c r="V73" s="51">
        <v>11</v>
      </c>
      <c r="W73" s="113">
        <v>11</v>
      </c>
      <c r="X73" s="67">
        <v>1882.48</v>
      </c>
      <c r="Y73" s="67">
        <v>131.8</v>
      </c>
    </row>
    <row r="74" customFormat="1" spans="1:25">
      <c r="A74" s="44">
        <v>539</v>
      </c>
      <c r="B74" s="29" t="s">
        <v>357</v>
      </c>
      <c r="C74" s="29" t="s">
        <v>356</v>
      </c>
      <c r="D74" s="43">
        <v>23</v>
      </c>
      <c r="E74" s="43">
        <v>31</v>
      </c>
      <c r="F74" s="110">
        <v>21</v>
      </c>
      <c r="G74" s="111">
        <f t="shared" si="21"/>
        <v>31.5</v>
      </c>
      <c r="H74" s="43">
        <v>8</v>
      </c>
      <c r="I74" s="43">
        <v>12</v>
      </c>
      <c r="J74" s="110">
        <v>0</v>
      </c>
      <c r="K74" s="111">
        <f t="shared" si="22"/>
        <v>0</v>
      </c>
      <c r="L74" s="43">
        <v>4</v>
      </c>
      <c r="M74" s="43">
        <v>6</v>
      </c>
      <c r="N74" s="110">
        <v>6</v>
      </c>
      <c r="O74" s="111">
        <f t="shared" si="19"/>
        <v>24</v>
      </c>
      <c r="P74" s="43">
        <v>3</v>
      </c>
      <c r="Q74" s="43">
        <v>5</v>
      </c>
      <c r="R74" s="110">
        <v>3</v>
      </c>
      <c r="S74" s="111">
        <v>4.5</v>
      </c>
      <c r="T74" s="43">
        <v>7</v>
      </c>
      <c r="U74" s="43">
        <v>11</v>
      </c>
      <c r="V74" s="51">
        <v>1</v>
      </c>
      <c r="W74" s="113">
        <v>1</v>
      </c>
      <c r="X74" s="67">
        <v>323.33</v>
      </c>
      <c r="Y74" s="67">
        <v>22.6</v>
      </c>
    </row>
    <row r="75" customFormat="1" spans="1:25">
      <c r="A75" s="44">
        <v>548</v>
      </c>
      <c r="B75" s="29" t="s">
        <v>358</v>
      </c>
      <c r="C75" s="29" t="s">
        <v>356</v>
      </c>
      <c r="D75" s="43">
        <v>21</v>
      </c>
      <c r="E75" s="43">
        <v>29</v>
      </c>
      <c r="F75" s="110">
        <v>7</v>
      </c>
      <c r="G75" s="111">
        <f t="shared" si="21"/>
        <v>10.5</v>
      </c>
      <c r="H75" s="43">
        <v>7</v>
      </c>
      <c r="I75" s="43">
        <v>11</v>
      </c>
      <c r="J75" s="110">
        <v>4</v>
      </c>
      <c r="K75" s="111">
        <f t="shared" si="22"/>
        <v>10</v>
      </c>
      <c r="L75" s="43">
        <v>4</v>
      </c>
      <c r="M75" s="43">
        <v>6</v>
      </c>
      <c r="N75" s="110">
        <v>3</v>
      </c>
      <c r="O75" s="111">
        <v>6</v>
      </c>
      <c r="P75" s="43">
        <v>3</v>
      </c>
      <c r="Q75" s="43">
        <v>5</v>
      </c>
      <c r="R75" s="110">
        <v>1</v>
      </c>
      <c r="S75" s="111">
        <v>1.5</v>
      </c>
      <c r="T75" s="43">
        <v>7</v>
      </c>
      <c r="U75" s="43">
        <v>10</v>
      </c>
      <c r="V75" s="51">
        <v>0</v>
      </c>
      <c r="W75" s="113">
        <v>0</v>
      </c>
      <c r="X75" s="67">
        <v>234</v>
      </c>
      <c r="Y75" s="67">
        <v>16.4</v>
      </c>
    </row>
    <row r="76" customFormat="1" spans="1:25">
      <c r="A76" s="44">
        <v>549</v>
      </c>
      <c r="B76" s="29" t="s">
        <v>359</v>
      </c>
      <c r="C76" s="29" t="s">
        <v>356</v>
      </c>
      <c r="D76" s="43">
        <v>17</v>
      </c>
      <c r="E76" s="43">
        <v>24</v>
      </c>
      <c r="F76" s="110">
        <v>13</v>
      </c>
      <c r="G76" s="111">
        <f t="shared" si="21"/>
        <v>19.5</v>
      </c>
      <c r="H76" s="43">
        <v>6</v>
      </c>
      <c r="I76" s="43">
        <v>9</v>
      </c>
      <c r="J76" s="110">
        <v>1</v>
      </c>
      <c r="K76" s="111">
        <f t="shared" si="22"/>
        <v>2.5</v>
      </c>
      <c r="L76" s="43">
        <v>3</v>
      </c>
      <c r="M76" s="43">
        <v>5</v>
      </c>
      <c r="N76" s="110">
        <v>8</v>
      </c>
      <c r="O76" s="111">
        <f t="shared" ref="O76:O82" si="23">N76*4</f>
        <v>32</v>
      </c>
      <c r="P76" s="43">
        <v>2</v>
      </c>
      <c r="Q76" s="43">
        <v>4</v>
      </c>
      <c r="R76" s="110">
        <v>4</v>
      </c>
      <c r="S76" s="111">
        <v>10</v>
      </c>
      <c r="T76" s="43">
        <v>6</v>
      </c>
      <c r="U76" s="43">
        <v>8</v>
      </c>
      <c r="V76" s="51">
        <v>3</v>
      </c>
      <c r="W76" s="113">
        <v>3</v>
      </c>
      <c r="X76" s="67">
        <v>295.2</v>
      </c>
      <c r="Y76" s="67">
        <v>20.7</v>
      </c>
    </row>
    <row r="77" customFormat="1" spans="1:25">
      <c r="A77" s="44">
        <v>550</v>
      </c>
      <c r="B77" s="29" t="s">
        <v>360</v>
      </c>
      <c r="C77" s="29" t="s">
        <v>356</v>
      </c>
      <c r="D77" s="43">
        <v>31</v>
      </c>
      <c r="E77" s="43">
        <v>42</v>
      </c>
      <c r="F77" s="110">
        <v>22</v>
      </c>
      <c r="G77" s="111">
        <f t="shared" si="21"/>
        <v>33</v>
      </c>
      <c r="H77" s="43">
        <v>10</v>
      </c>
      <c r="I77" s="43">
        <v>16</v>
      </c>
      <c r="J77" s="110">
        <v>0</v>
      </c>
      <c r="K77" s="111">
        <f t="shared" si="22"/>
        <v>0</v>
      </c>
      <c r="L77" s="43">
        <v>5</v>
      </c>
      <c r="M77" s="43">
        <v>9</v>
      </c>
      <c r="N77" s="110">
        <v>7</v>
      </c>
      <c r="O77" s="111">
        <v>14</v>
      </c>
      <c r="P77" s="43">
        <v>3</v>
      </c>
      <c r="Q77" s="43">
        <v>7</v>
      </c>
      <c r="R77" s="110">
        <v>5</v>
      </c>
      <c r="S77" s="111">
        <v>7.5</v>
      </c>
      <c r="T77" s="43">
        <v>10</v>
      </c>
      <c r="U77" s="43">
        <v>15</v>
      </c>
      <c r="V77" s="51">
        <v>7</v>
      </c>
      <c r="W77" s="113">
        <v>7</v>
      </c>
      <c r="X77" s="67">
        <v>270.48</v>
      </c>
      <c r="Y77" s="67">
        <v>18.9</v>
      </c>
    </row>
    <row r="78" customFormat="1" spans="1:25">
      <c r="A78" s="44">
        <v>579</v>
      </c>
      <c r="B78" s="29" t="s">
        <v>361</v>
      </c>
      <c r="C78" s="29" t="s">
        <v>356</v>
      </c>
      <c r="D78" s="43">
        <v>12</v>
      </c>
      <c r="E78" s="43">
        <v>16</v>
      </c>
      <c r="F78" s="110">
        <v>17</v>
      </c>
      <c r="G78" s="111">
        <v>42.5</v>
      </c>
      <c r="H78" s="43">
        <v>4</v>
      </c>
      <c r="I78" s="43">
        <v>6</v>
      </c>
      <c r="J78" s="110">
        <v>2</v>
      </c>
      <c r="K78" s="111">
        <f t="shared" si="22"/>
        <v>5</v>
      </c>
      <c r="L78" s="43">
        <v>2</v>
      </c>
      <c r="M78" s="43">
        <v>3</v>
      </c>
      <c r="N78" s="110">
        <v>3</v>
      </c>
      <c r="O78" s="111">
        <f t="shared" si="23"/>
        <v>12</v>
      </c>
      <c r="P78" s="43">
        <v>2</v>
      </c>
      <c r="Q78" s="43">
        <v>3</v>
      </c>
      <c r="R78" s="110">
        <v>3</v>
      </c>
      <c r="S78" s="111">
        <v>7.5</v>
      </c>
      <c r="T78" s="43">
        <v>4</v>
      </c>
      <c r="U78" s="43">
        <v>6</v>
      </c>
      <c r="V78" s="51">
        <v>4</v>
      </c>
      <c r="W78" s="113">
        <v>4</v>
      </c>
      <c r="X78" s="67">
        <v>313.48</v>
      </c>
      <c r="Y78" s="67">
        <v>21.9</v>
      </c>
    </row>
    <row r="79" customFormat="1" spans="1:25">
      <c r="A79" s="44">
        <v>586</v>
      </c>
      <c r="B79" s="29" t="s">
        <v>362</v>
      </c>
      <c r="C79" s="29" t="s">
        <v>356</v>
      </c>
      <c r="D79" s="43">
        <v>14</v>
      </c>
      <c r="E79" s="43">
        <v>19</v>
      </c>
      <c r="F79" s="110">
        <v>17</v>
      </c>
      <c r="G79" s="111">
        <f t="shared" ref="G79:G87" si="24">F79*1.5</f>
        <v>25.5</v>
      </c>
      <c r="H79" s="43">
        <v>5</v>
      </c>
      <c r="I79" s="43">
        <v>8</v>
      </c>
      <c r="J79" s="110">
        <v>9</v>
      </c>
      <c r="K79" s="111">
        <f>J79*5</f>
        <v>45</v>
      </c>
      <c r="L79" s="43">
        <v>2</v>
      </c>
      <c r="M79" s="43">
        <v>4</v>
      </c>
      <c r="N79" s="110">
        <v>6</v>
      </c>
      <c r="O79" s="111">
        <f t="shared" si="23"/>
        <v>24</v>
      </c>
      <c r="P79" s="43">
        <v>2</v>
      </c>
      <c r="Q79" s="43">
        <v>3</v>
      </c>
      <c r="R79" s="110">
        <v>3</v>
      </c>
      <c r="S79" s="111">
        <v>7.5</v>
      </c>
      <c r="T79" s="43">
        <v>5</v>
      </c>
      <c r="U79" s="43">
        <v>7</v>
      </c>
      <c r="V79" s="51">
        <v>0</v>
      </c>
      <c r="W79" s="113">
        <v>0</v>
      </c>
      <c r="X79" s="67">
        <v>196</v>
      </c>
      <c r="Y79" s="67">
        <v>13.7</v>
      </c>
    </row>
    <row r="80" customFormat="1" spans="1:25">
      <c r="A80" s="44">
        <v>591</v>
      </c>
      <c r="B80" s="29" t="s">
        <v>363</v>
      </c>
      <c r="C80" s="29" t="s">
        <v>356</v>
      </c>
      <c r="D80" s="43">
        <v>27</v>
      </c>
      <c r="E80" s="43">
        <v>36</v>
      </c>
      <c r="F80" s="110">
        <v>17</v>
      </c>
      <c r="G80" s="111">
        <f t="shared" si="24"/>
        <v>25.5</v>
      </c>
      <c r="H80" s="43">
        <v>9</v>
      </c>
      <c r="I80" s="43">
        <v>14</v>
      </c>
      <c r="J80" s="110">
        <v>7</v>
      </c>
      <c r="K80" s="111">
        <f t="shared" ref="K80:K87" si="25">J80*2.5</f>
        <v>17.5</v>
      </c>
      <c r="L80" s="43">
        <v>5</v>
      </c>
      <c r="M80" s="43">
        <v>8</v>
      </c>
      <c r="N80" s="110">
        <v>13</v>
      </c>
      <c r="O80" s="111">
        <f t="shared" si="23"/>
        <v>52</v>
      </c>
      <c r="P80" s="43">
        <v>3</v>
      </c>
      <c r="Q80" s="43">
        <v>6</v>
      </c>
      <c r="R80" s="110">
        <v>2</v>
      </c>
      <c r="S80" s="111">
        <v>3</v>
      </c>
      <c r="T80" s="43">
        <v>8</v>
      </c>
      <c r="U80" s="43">
        <v>12</v>
      </c>
      <c r="V80" s="51">
        <v>5</v>
      </c>
      <c r="W80" s="113">
        <v>5</v>
      </c>
      <c r="X80" s="67">
        <v>387.1</v>
      </c>
      <c r="Y80" s="67">
        <v>27.1</v>
      </c>
    </row>
    <row r="81" customFormat="1" spans="1:25">
      <c r="A81" s="44">
        <v>594</v>
      </c>
      <c r="B81" s="29" t="s">
        <v>364</v>
      </c>
      <c r="C81" s="29" t="s">
        <v>356</v>
      </c>
      <c r="D81" s="43">
        <v>36</v>
      </c>
      <c r="E81" s="43">
        <v>48</v>
      </c>
      <c r="F81" s="110">
        <v>2</v>
      </c>
      <c r="G81" s="111">
        <f t="shared" si="24"/>
        <v>3</v>
      </c>
      <c r="H81" s="43">
        <v>12</v>
      </c>
      <c r="I81" s="43">
        <v>19</v>
      </c>
      <c r="J81" s="110">
        <v>7</v>
      </c>
      <c r="K81" s="111">
        <f t="shared" si="25"/>
        <v>17.5</v>
      </c>
      <c r="L81" s="43">
        <v>6</v>
      </c>
      <c r="M81" s="43">
        <v>10</v>
      </c>
      <c r="N81" s="110">
        <v>11</v>
      </c>
      <c r="O81" s="111">
        <f t="shared" si="23"/>
        <v>44</v>
      </c>
      <c r="P81" s="43">
        <v>4</v>
      </c>
      <c r="Q81" s="43">
        <v>8</v>
      </c>
      <c r="R81" s="110">
        <v>10</v>
      </c>
      <c r="S81" s="111">
        <v>25</v>
      </c>
      <c r="T81" s="43">
        <v>11</v>
      </c>
      <c r="U81" s="43">
        <v>16</v>
      </c>
      <c r="V81" s="51">
        <v>11</v>
      </c>
      <c r="W81" s="113">
        <v>11</v>
      </c>
      <c r="X81" s="67">
        <v>196</v>
      </c>
      <c r="Y81" s="67">
        <v>13.7</v>
      </c>
    </row>
    <row r="82" customFormat="1" spans="1:25">
      <c r="A82" s="44">
        <v>716</v>
      </c>
      <c r="B82" s="29" t="s">
        <v>365</v>
      </c>
      <c r="C82" s="29" t="s">
        <v>356</v>
      </c>
      <c r="D82" s="43">
        <v>20</v>
      </c>
      <c r="E82" s="43">
        <v>27</v>
      </c>
      <c r="F82" s="110">
        <v>21</v>
      </c>
      <c r="G82" s="111">
        <f t="shared" si="24"/>
        <v>31.5</v>
      </c>
      <c r="H82" s="43">
        <v>7</v>
      </c>
      <c r="I82" s="43">
        <v>11</v>
      </c>
      <c r="J82" s="110">
        <v>7</v>
      </c>
      <c r="K82" s="111">
        <f t="shared" si="25"/>
        <v>17.5</v>
      </c>
      <c r="L82" s="43">
        <v>3</v>
      </c>
      <c r="M82" s="43">
        <v>6</v>
      </c>
      <c r="N82" s="110">
        <v>12</v>
      </c>
      <c r="O82" s="111">
        <f t="shared" si="23"/>
        <v>48</v>
      </c>
      <c r="P82" s="43">
        <v>3</v>
      </c>
      <c r="Q82" s="43">
        <v>5</v>
      </c>
      <c r="R82" s="110">
        <v>4</v>
      </c>
      <c r="S82" s="111">
        <v>6</v>
      </c>
      <c r="T82" s="43">
        <v>6</v>
      </c>
      <c r="U82" s="43">
        <v>9</v>
      </c>
      <c r="V82" s="51">
        <v>9</v>
      </c>
      <c r="W82" s="113">
        <v>18</v>
      </c>
      <c r="X82" s="67">
        <v>200.6</v>
      </c>
      <c r="Y82" s="67">
        <v>14</v>
      </c>
    </row>
    <row r="83" customFormat="1" spans="1:25">
      <c r="A83" s="44">
        <v>717</v>
      </c>
      <c r="B83" s="29" t="s">
        <v>366</v>
      </c>
      <c r="C83" s="29" t="s">
        <v>356</v>
      </c>
      <c r="D83" s="43">
        <v>32</v>
      </c>
      <c r="E83" s="43">
        <v>43</v>
      </c>
      <c r="F83" s="110">
        <v>12</v>
      </c>
      <c r="G83" s="111">
        <f t="shared" si="24"/>
        <v>18</v>
      </c>
      <c r="H83" s="43">
        <v>11</v>
      </c>
      <c r="I83" s="43">
        <v>17</v>
      </c>
      <c r="J83" s="110">
        <v>0</v>
      </c>
      <c r="K83" s="111">
        <f t="shared" si="25"/>
        <v>0</v>
      </c>
      <c r="L83" s="43">
        <v>6</v>
      </c>
      <c r="M83" s="43">
        <v>9</v>
      </c>
      <c r="N83" s="110">
        <v>5</v>
      </c>
      <c r="O83" s="111">
        <v>10</v>
      </c>
      <c r="P83" s="43">
        <v>4</v>
      </c>
      <c r="Q83" s="43">
        <v>7</v>
      </c>
      <c r="R83" s="110">
        <v>4</v>
      </c>
      <c r="S83" s="111">
        <v>6</v>
      </c>
      <c r="T83" s="43">
        <v>10</v>
      </c>
      <c r="U83" s="43">
        <v>15</v>
      </c>
      <c r="V83" s="51">
        <v>6</v>
      </c>
      <c r="W83" s="113">
        <v>6</v>
      </c>
      <c r="X83" s="67">
        <v>743.23</v>
      </c>
      <c r="Y83" s="67">
        <v>52</v>
      </c>
    </row>
    <row r="84" customFormat="1" spans="1:25">
      <c r="A84" s="44">
        <v>719</v>
      </c>
      <c r="B84" s="29" t="s">
        <v>367</v>
      </c>
      <c r="C84" s="29" t="s">
        <v>356</v>
      </c>
      <c r="D84" s="43">
        <v>47</v>
      </c>
      <c r="E84" s="43">
        <v>61</v>
      </c>
      <c r="F84" s="110">
        <v>23</v>
      </c>
      <c r="G84" s="111">
        <f t="shared" si="24"/>
        <v>34.5</v>
      </c>
      <c r="H84" s="43">
        <v>15</v>
      </c>
      <c r="I84" s="43">
        <v>24</v>
      </c>
      <c r="J84" s="110">
        <v>3</v>
      </c>
      <c r="K84" s="111">
        <f t="shared" si="25"/>
        <v>7.5</v>
      </c>
      <c r="L84" s="43">
        <v>8</v>
      </c>
      <c r="M84" s="43">
        <v>13</v>
      </c>
      <c r="N84" s="110">
        <v>9</v>
      </c>
      <c r="O84" s="111">
        <v>18</v>
      </c>
      <c r="P84" s="43">
        <v>6</v>
      </c>
      <c r="Q84" s="43">
        <v>10</v>
      </c>
      <c r="R84" s="110">
        <v>9</v>
      </c>
      <c r="S84" s="111">
        <v>13.5</v>
      </c>
      <c r="T84" s="43">
        <v>14</v>
      </c>
      <c r="U84" s="43">
        <v>22</v>
      </c>
      <c r="V84" s="51">
        <v>7</v>
      </c>
      <c r="W84" s="113">
        <v>7</v>
      </c>
      <c r="X84" s="67">
        <v>2075.36</v>
      </c>
      <c r="Y84" s="67">
        <v>145.3</v>
      </c>
    </row>
    <row r="85" customFormat="1" spans="1:25">
      <c r="A85" s="44">
        <v>720</v>
      </c>
      <c r="B85" s="29" t="s">
        <v>368</v>
      </c>
      <c r="C85" s="29" t="s">
        <v>356</v>
      </c>
      <c r="D85" s="43">
        <v>21</v>
      </c>
      <c r="E85" s="43">
        <v>29</v>
      </c>
      <c r="F85" s="110">
        <v>6</v>
      </c>
      <c r="G85" s="111">
        <f t="shared" si="24"/>
        <v>9</v>
      </c>
      <c r="H85" s="43">
        <v>7</v>
      </c>
      <c r="I85" s="43">
        <v>11</v>
      </c>
      <c r="J85" s="110">
        <v>0</v>
      </c>
      <c r="K85" s="111">
        <f t="shared" si="25"/>
        <v>0</v>
      </c>
      <c r="L85" s="43">
        <v>4</v>
      </c>
      <c r="M85" s="43">
        <v>6</v>
      </c>
      <c r="N85" s="110">
        <v>12</v>
      </c>
      <c r="O85" s="111">
        <f>N85*4</f>
        <v>48</v>
      </c>
      <c r="P85" s="43">
        <v>3</v>
      </c>
      <c r="Q85" s="43">
        <v>5</v>
      </c>
      <c r="R85" s="110">
        <v>4</v>
      </c>
      <c r="S85" s="111">
        <v>6</v>
      </c>
      <c r="T85" s="43">
        <v>7</v>
      </c>
      <c r="U85" s="43">
        <v>10</v>
      </c>
      <c r="V85" s="51">
        <v>20</v>
      </c>
      <c r="W85" s="113">
        <v>40</v>
      </c>
      <c r="X85" s="67">
        <v>187.68</v>
      </c>
      <c r="Y85" s="67">
        <v>13.1</v>
      </c>
    </row>
    <row r="86" customFormat="1" spans="1:25">
      <c r="A86" s="44">
        <v>721</v>
      </c>
      <c r="B86" s="29" t="s">
        <v>369</v>
      </c>
      <c r="C86" s="29" t="s">
        <v>356</v>
      </c>
      <c r="D86" s="43">
        <v>23</v>
      </c>
      <c r="E86" s="43">
        <v>30</v>
      </c>
      <c r="F86" s="110">
        <v>24</v>
      </c>
      <c r="G86" s="111">
        <f t="shared" si="24"/>
        <v>36</v>
      </c>
      <c r="H86" s="43">
        <v>8</v>
      </c>
      <c r="I86" s="43">
        <v>12</v>
      </c>
      <c r="J86" s="110">
        <v>2</v>
      </c>
      <c r="K86" s="111">
        <f t="shared" si="25"/>
        <v>5</v>
      </c>
      <c r="L86" s="43">
        <v>4</v>
      </c>
      <c r="M86" s="43">
        <v>6</v>
      </c>
      <c r="N86" s="110">
        <v>4</v>
      </c>
      <c r="O86" s="111">
        <v>8</v>
      </c>
      <c r="P86" s="43">
        <v>3</v>
      </c>
      <c r="Q86" s="43">
        <v>5</v>
      </c>
      <c r="R86" s="110">
        <v>2</v>
      </c>
      <c r="S86" s="111">
        <v>3</v>
      </c>
      <c r="T86" s="43">
        <v>7</v>
      </c>
      <c r="U86" s="43">
        <v>11</v>
      </c>
      <c r="V86" s="51">
        <v>2</v>
      </c>
      <c r="W86" s="113">
        <v>2</v>
      </c>
      <c r="X86" s="67">
        <v>328.6</v>
      </c>
      <c r="Y86" s="67">
        <v>23</v>
      </c>
    </row>
    <row r="87" customFormat="1" spans="1:25">
      <c r="A87" s="44">
        <v>732</v>
      </c>
      <c r="B87" s="29" t="s">
        <v>370</v>
      </c>
      <c r="C87" s="29" t="s">
        <v>356</v>
      </c>
      <c r="D87" s="43">
        <v>16</v>
      </c>
      <c r="E87" s="43">
        <v>22</v>
      </c>
      <c r="F87" s="110">
        <v>4</v>
      </c>
      <c r="G87" s="111">
        <f t="shared" si="24"/>
        <v>6</v>
      </c>
      <c r="H87" s="43">
        <v>5</v>
      </c>
      <c r="I87" s="43">
        <v>8</v>
      </c>
      <c r="J87" s="110">
        <v>2</v>
      </c>
      <c r="K87" s="111">
        <f t="shared" si="25"/>
        <v>5</v>
      </c>
      <c r="L87" s="43">
        <v>3</v>
      </c>
      <c r="M87" s="43">
        <v>5</v>
      </c>
      <c r="N87" s="110">
        <v>10</v>
      </c>
      <c r="O87" s="111">
        <f>N87*4</f>
        <v>40</v>
      </c>
      <c r="P87" s="43">
        <v>2</v>
      </c>
      <c r="Q87" s="43">
        <v>4</v>
      </c>
      <c r="R87" s="110">
        <v>3</v>
      </c>
      <c r="S87" s="111">
        <v>4.5</v>
      </c>
      <c r="T87" s="43">
        <v>5</v>
      </c>
      <c r="U87" s="43">
        <v>8</v>
      </c>
      <c r="V87" s="51">
        <v>5</v>
      </c>
      <c r="W87" s="113">
        <v>5</v>
      </c>
      <c r="X87" s="67">
        <v>506</v>
      </c>
      <c r="Y87" s="67">
        <v>35.4</v>
      </c>
    </row>
    <row r="88" s="3" customFormat="1" spans="1:25">
      <c r="A88" s="48" t="s">
        <v>303</v>
      </c>
      <c r="B88" s="38"/>
      <c r="C88" s="38" t="s">
        <v>356</v>
      </c>
      <c r="D88" s="48">
        <f t="shared" ref="D88:T88" si="26">SUM(D73:D87)</f>
        <v>446</v>
      </c>
      <c r="E88" s="48">
        <f t="shared" si="26"/>
        <v>600</v>
      </c>
      <c r="F88" s="48">
        <f t="shared" si="26"/>
        <v>216</v>
      </c>
      <c r="G88" s="48">
        <f t="shared" si="26"/>
        <v>341</v>
      </c>
      <c r="H88" s="48">
        <f t="shared" si="26"/>
        <v>149</v>
      </c>
      <c r="I88" s="48">
        <f t="shared" si="26"/>
        <v>233</v>
      </c>
      <c r="J88" s="48">
        <f t="shared" si="26"/>
        <v>51</v>
      </c>
      <c r="K88" s="48">
        <f t="shared" si="26"/>
        <v>150</v>
      </c>
      <c r="L88" s="48">
        <f t="shared" si="26"/>
        <v>77</v>
      </c>
      <c r="M88" s="48">
        <f t="shared" si="26"/>
        <v>126</v>
      </c>
      <c r="N88" s="48">
        <f t="shared" si="26"/>
        <v>122</v>
      </c>
      <c r="O88" s="48">
        <f t="shared" si="26"/>
        <v>406</v>
      </c>
      <c r="P88" s="48">
        <f t="shared" si="26"/>
        <v>56</v>
      </c>
      <c r="Q88" s="48">
        <f t="shared" si="26"/>
        <v>100</v>
      </c>
      <c r="R88" s="48">
        <f t="shared" si="26"/>
        <v>62</v>
      </c>
      <c r="S88" s="48">
        <f t="shared" si="26"/>
        <v>113</v>
      </c>
      <c r="T88" s="48">
        <f t="shared" si="26"/>
        <v>140</v>
      </c>
      <c r="U88" s="48">
        <v>210</v>
      </c>
      <c r="V88" s="48">
        <f t="shared" ref="V88:Y88" si="27">SUM(V73:V87)</f>
        <v>91</v>
      </c>
      <c r="W88" s="48">
        <f t="shared" si="27"/>
        <v>120</v>
      </c>
      <c r="X88" s="48">
        <f t="shared" si="27"/>
        <v>8139.54</v>
      </c>
      <c r="Y88" s="48">
        <f t="shared" si="27"/>
        <v>569.6</v>
      </c>
    </row>
    <row r="89" customFormat="1" spans="1:25">
      <c r="A89" s="44">
        <v>52</v>
      </c>
      <c r="B89" s="29" t="s">
        <v>371</v>
      </c>
      <c r="C89" s="29" t="s">
        <v>372</v>
      </c>
      <c r="D89" s="43">
        <v>47</v>
      </c>
      <c r="E89" s="43">
        <v>63</v>
      </c>
      <c r="F89" s="110">
        <v>17</v>
      </c>
      <c r="G89" s="111">
        <f t="shared" ref="G89:G102" si="28">F89*1.5</f>
        <v>25.5</v>
      </c>
      <c r="H89" s="43">
        <v>15</v>
      </c>
      <c r="I89" s="43">
        <v>24</v>
      </c>
      <c r="J89" s="110">
        <v>29</v>
      </c>
      <c r="K89" s="111">
        <f>J89*5</f>
        <v>145</v>
      </c>
      <c r="L89" s="43">
        <v>8</v>
      </c>
      <c r="M89" s="43">
        <v>12</v>
      </c>
      <c r="N89" s="110">
        <v>10</v>
      </c>
      <c r="O89" s="111">
        <v>20</v>
      </c>
      <c r="P89" s="43">
        <v>6</v>
      </c>
      <c r="Q89" s="43">
        <v>10</v>
      </c>
      <c r="R89" s="110">
        <v>13</v>
      </c>
      <c r="S89" s="111">
        <v>32.5</v>
      </c>
      <c r="T89" s="43">
        <v>17</v>
      </c>
      <c r="U89" s="43">
        <v>26</v>
      </c>
      <c r="V89" s="51">
        <v>3</v>
      </c>
      <c r="W89" s="113">
        <v>3</v>
      </c>
      <c r="X89" s="67">
        <v>802</v>
      </c>
      <c r="Y89" s="67">
        <v>56.1</v>
      </c>
    </row>
    <row r="90" customFormat="1" spans="1:25">
      <c r="A90" s="44">
        <v>54</v>
      </c>
      <c r="B90" s="29" t="s">
        <v>373</v>
      </c>
      <c r="C90" s="29" t="s">
        <v>372</v>
      </c>
      <c r="D90" s="43">
        <v>43</v>
      </c>
      <c r="E90" s="43">
        <v>58</v>
      </c>
      <c r="F90" s="110">
        <v>9</v>
      </c>
      <c r="G90" s="111">
        <f t="shared" si="28"/>
        <v>13.5</v>
      </c>
      <c r="H90" s="43">
        <v>14</v>
      </c>
      <c r="I90" s="43">
        <v>22</v>
      </c>
      <c r="J90" s="110">
        <v>2</v>
      </c>
      <c r="K90" s="111">
        <f t="shared" ref="K90:K93" si="29">J90*2.5</f>
        <v>5</v>
      </c>
      <c r="L90" s="43">
        <v>7</v>
      </c>
      <c r="M90" s="43">
        <v>11</v>
      </c>
      <c r="N90" s="110">
        <v>0</v>
      </c>
      <c r="O90" s="111">
        <v>0</v>
      </c>
      <c r="P90" s="43">
        <v>5</v>
      </c>
      <c r="Q90" s="43">
        <v>9</v>
      </c>
      <c r="R90" s="110">
        <v>12</v>
      </c>
      <c r="S90" s="111">
        <v>30</v>
      </c>
      <c r="T90" s="43">
        <v>16</v>
      </c>
      <c r="U90" s="43">
        <v>24</v>
      </c>
      <c r="V90" s="51">
        <v>3</v>
      </c>
      <c r="W90" s="113">
        <v>3</v>
      </c>
      <c r="X90" s="67">
        <v>680</v>
      </c>
      <c r="Y90" s="67">
        <v>47.6</v>
      </c>
    </row>
    <row r="91" customFormat="1" spans="1:25">
      <c r="A91" s="44">
        <v>56</v>
      </c>
      <c r="B91" s="29" t="s">
        <v>374</v>
      </c>
      <c r="C91" s="29" t="s">
        <v>372</v>
      </c>
      <c r="D91" s="43">
        <v>20</v>
      </c>
      <c r="E91" s="43">
        <v>26</v>
      </c>
      <c r="F91" s="110">
        <v>13</v>
      </c>
      <c r="G91" s="111">
        <f t="shared" si="28"/>
        <v>19.5</v>
      </c>
      <c r="H91" s="43">
        <v>7</v>
      </c>
      <c r="I91" s="43">
        <v>10</v>
      </c>
      <c r="J91" s="110">
        <v>6</v>
      </c>
      <c r="K91" s="111">
        <f t="shared" si="29"/>
        <v>15</v>
      </c>
      <c r="L91" s="43">
        <v>3</v>
      </c>
      <c r="M91" s="43">
        <v>5</v>
      </c>
      <c r="N91" s="110">
        <v>2</v>
      </c>
      <c r="O91" s="111">
        <v>4</v>
      </c>
      <c r="P91" s="43">
        <v>2</v>
      </c>
      <c r="Q91" s="43">
        <v>4</v>
      </c>
      <c r="R91" s="110">
        <v>11</v>
      </c>
      <c r="S91" s="111">
        <v>27.5</v>
      </c>
      <c r="T91" s="43">
        <v>7</v>
      </c>
      <c r="U91" s="43">
        <v>11</v>
      </c>
      <c r="V91" s="51">
        <v>4</v>
      </c>
      <c r="W91" s="113">
        <v>4</v>
      </c>
      <c r="X91" s="67">
        <v>108.8</v>
      </c>
      <c r="Y91" s="67">
        <v>7.6</v>
      </c>
    </row>
    <row r="92" customFormat="1" spans="1:25">
      <c r="A92" s="44">
        <v>58</v>
      </c>
      <c r="B92" s="29" t="s">
        <v>375</v>
      </c>
      <c r="C92" s="29" t="s">
        <v>372</v>
      </c>
      <c r="D92" s="43">
        <v>14</v>
      </c>
      <c r="E92" s="43">
        <v>19</v>
      </c>
      <c r="F92" s="110">
        <v>4</v>
      </c>
      <c r="G92" s="111">
        <f t="shared" si="28"/>
        <v>6</v>
      </c>
      <c r="H92" s="43">
        <v>5</v>
      </c>
      <c r="I92" s="43">
        <v>7</v>
      </c>
      <c r="J92" s="110">
        <v>4</v>
      </c>
      <c r="K92" s="111">
        <f t="shared" si="29"/>
        <v>10</v>
      </c>
      <c r="L92" s="43">
        <v>2</v>
      </c>
      <c r="M92" s="43">
        <v>4</v>
      </c>
      <c r="N92" s="110">
        <v>1</v>
      </c>
      <c r="O92" s="111">
        <v>2</v>
      </c>
      <c r="P92" s="43">
        <v>2</v>
      </c>
      <c r="Q92" s="43">
        <v>3</v>
      </c>
      <c r="R92" s="110">
        <v>0</v>
      </c>
      <c r="S92" s="111">
        <v>0</v>
      </c>
      <c r="T92" s="43">
        <v>5</v>
      </c>
      <c r="U92" s="43">
        <v>8</v>
      </c>
      <c r="V92" s="51">
        <v>2</v>
      </c>
      <c r="W92" s="113">
        <v>2</v>
      </c>
      <c r="X92" s="67"/>
      <c r="Y92" s="67"/>
    </row>
    <row r="93" customFormat="1" spans="1:25">
      <c r="A93" s="44">
        <v>351</v>
      </c>
      <c r="B93" s="29" t="s">
        <v>376</v>
      </c>
      <c r="C93" s="29" t="s">
        <v>372</v>
      </c>
      <c r="D93" s="43">
        <v>34</v>
      </c>
      <c r="E93" s="43">
        <v>45</v>
      </c>
      <c r="F93" s="110">
        <v>16</v>
      </c>
      <c r="G93" s="111">
        <f t="shared" si="28"/>
        <v>24</v>
      </c>
      <c r="H93" s="43">
        <v>11</v>
      </c>
      <c r="I93" s="43">
        <v>19</v>
      </c>
      <c r="J93" s="110">
        <v>5</v>
      </c>
      <c r="K93" s="111">
        <f t="shared" si="29"/>
        <v>12.5</v>
      </c>
      <c r="L93" s="43">
        <v>6</v>
      </c>
      <c r="M93" s="43">
        <v>10</v>
      </c>
      <c r="N93" s="110">
        <v>4</v>
      </c>
      <c r="O93" s="111">
        <v>8</v>
      </c>
      <c r="P93" s="43">
        <v>4</v>
      </c>
      <c r="Q93" s="43">
        <v>7</v>
      </c>
      <c r="R93" s="110">
        <v>3</v>
      </c>
      <c r="S93" s="111">
        <v>4.5</v>
      </c>
      <c r="T93" s="43">
        <v>12</v>
      </c>
      <c r="U93" s="43">
        <v>19</v>
      </c>
      <c r="V93" s="51">
        <v>5</v>
      </c>
      <c r="W93" s="113">
        <v>5</v>
      </c>
      <c r="X93" s="67">
        <v>1374.08</v>
      </c>
      <c r="Y93" s="67">
        <v>96.2</v>
      </c>
    </row>
    <row r="94" customFormat="1" spans="1:25">
      <c r="A94" s="44">
        <v>367</v>
      </c>
      <c r="B94" s="29" t="s">
        <v>377</v>
      </c>
      <c r="C94" s="29" t="s">
        <v>372</v>
      </c>
      <c r="D94" s="43">
        <v>33</v>
      </c>
      <c r="E94" s="43">
        <v>44</v>
      </c>
      <c r="F94" s="110">
        <v>18</v>
      </c>
      <c r="G94" s="111">
        <f t="shared" si="28"/>
        <v>27</v>
      </c>
      <c r="H94" s="43">
        <v>11</v>
      </c>
      <c r="I94" s="43">
        <v>18</v>
      </c>
      <c r="J94" s="110">
        <v>21</v>
      </c>
      <c r="K94" s="111">
        <f>J94*5</f>
        <v>105</v>
      </c>
      <c r="L94" s="43">
        <v>6</v>
      </c>
      <c r="M94" s="43">
        <v>9</v>
      </c>
      <c r="N94" s="110">
        <v>8</v>
      </c>
      <c r="O94" s="111">
        <v>16</v>
      </c>
      <c r="P94" s="43">
        <v>4</v>
      </c>
      <c r="Q94" s="43">
        <v>7</v>
      </c>
      <c r="R94" s="110">
        <v>3</v>
      </c>
      <c r="S94" s="111">
        <v>4.5</v>
      </c>
      <c r="T94" s="43">
        <v>12</v>
      </c>
      <c r="U94" s="43">
        <v>18</v>
      </c>
      <c r="V94" s="51">
        <v>8</v>
      </c>
      <c r="W94" s="113">
        <v>8</v>
      </c>
      <c r="X94" s="67"/>
      <c r="Y94" s="67"/>
    </row>
    <row r="95" customFormat="1" spans="1:25">
      <c r="A95" s="44">
        <v>572</v>
      </c>
      <c r="B95" s="29" t="s">
        <v>378</v>
      </c>
      <c r="C95" s="29" t="s">
        <v>372</v>
      </c>
      <c r="D95" s="43">
        <v>14</v>
      </c>
      <c r="E95" s="43">
        <v>19</v>
      </c>
      <c r="F95" s="110">
        <v>10</v>
      </c>
      <c r="G95" s="111">
        <f t="shared" si="28"/>
        <v>15</v>
      </c>
      <c r="H95" s="43">
        <v>5</v>
      </c>
      <c r="I95" s="43">
        <v>7</v>
      </c>
      <c r="J95" s="110">
        <v>0</v>
      </c>
      <c r="K95" s="111">
        <f t="shared" ref="K95:K102" si="30">J95*2.5</f>
        <v>0</v>
      </c>
      <c r="L95" s="43">
        <v>3</v>
      </c>
      <c r="M95" s="43">
        <v>4</v>
      </c>
      <c r="N95" s="110">
        <v>3</v>
      </c>
      <c r="O95" s="111">
        <v>6</v>
      </c>
      <c r="P95" s="43">
        <v>2</v>
      </c>
      <c r="Q95" s="43">
        <v>3</v>
      </c>
      <c r="R95" s="110">
        <v>2</v>
      </c>
      <c r="S95" s="111">
        <v>3</v>
      </c>
      <c r="T95" s="43">
        <v>5</v>
      </c>
      <c r="U95" s="43">
        <v>8</v>
      </c>
      <c r="V95" s="51">
        <v>0</v>
      </c>
      <c r="W95" s="113">
        <v>0</v>
      </c>
      <c r="X95" s="67">
        <v>325.44</v>
      </c>
      <c r="Y95" s="67">
        <v>22.8</v>
      </c>
    </row>
    <row r="96" customFormat="1" spans="1:25">
      <c r="A96" s="44">
        <v>587</v>
      </c>
      <c r="B96" s="29" t="s">
        <v>379</v>
      </c>
      <c r="C96" s="29" t="s">
        <v>372</v>
      </c>
      <c r="D96" s="43">
        <v>20</v>
      </c>
      <c r="E96" s="43">
        <v>28</v>
      </c>
      <c r="F96" s="110">
        <v>7</v>
      </c>
      <c r="G96" s="111">
        <f t="shared" si="28"/>
        <v>10.5</v>
      </c>
      <c r="H96" s="43">
        <v>7</v>
      </c>
      <c r="I96" s="43">
        <v>11</v>
      </c>
      <c r="J96" s="110">
        <v>3</v>
      </c>
      <c r="K96" s="111">
        <f t="shared" si="30"/>
        <v>7.5</v>
      </c>
      <c r="L96" s="43">
        <v>3</v>
      </c>
      <c r="M96" s="43">
        <v>5</v>
      </c>
      <c r="N96" s="110">
        <v>7</v>
      </c>
      <c r="O96" s="111">
        <f t="shared" ref="O96:O98" si="31">N96*4</f>
        <v>28</v>
      </c>
      <c r="P96" s="43">
        <v>3</v>
      </c>
      <c r="Q96" s="43">
        <v>5</v>
      </c>
      <c r="R96" s="110">
        <v>6</v>
      </c>
      <c r="S96" s="111">
        <v>15</v>
      </c>
      <c r="T96" s="43">
        <v>8</v>
      </c>
      <c r="U96" s="43">
        <v>11</v>
      </c>
      <c r="V96" s="51">
        <v>4</v>
      </c>
      <c r="W96" s="113">
        <v>4</v>
      </c>
      <c r="X96" s="67">
        <v>255.68</v>
      </c>
      <c r="Y96" s="67">
        <v>17.9</v>
      </c>
    </row>
    <row r="97" customFormat="1" spans="1:25">
      <c r="A97" s="44">
        <v>704</v>
      </c>
      <c r="B97" s="29" t="s">
        <v>380</v>
      </c>
      <c r="C97" s="29" t="s">
        <v>372</v>
      </c>
      <c r="D97" s="43">
        <v>20</v>
      </c>
      <c r="E97" s="43">
        <v>27</v>
      </c>
      <c r="F97" s="110">
        <v>11</v>
      </c>
      <c r="G97" s="111">
        <f t="shared" si="28"/>
        <v>16.5</v>
      </c>
      <c r="H97" s="43">
        <v>7</v>
      </c>
      <c r="I97" s="43">
        <v>11</v>
      </c>
      <c r="J97" s="110">
        <v>0</v>
      </c>
      <c r="K97" s="111">
        <f t="shared" si="30"/>
        <v>0</v>
      </c>
      <c r="L97" s="43">
        <v>3</v>
      </c>
      <c r="M97" s="43">
        <v>6</v>
      </c>
      <c r="N97" s="110">
        <v>8</v>
      </c>
      <c r="O97" s="111">
        <f t="shared" si="31"/>
        <v>32</v>
      </c>
      <c r="P97" s="43">
        <v>3</v>
      </c>
      <c r="Q97" s="43">
        <v>5</v>
      </c>
      <c r="R97" s="110">
        <v>3</v>
      </c>
      <c r="S97" s="111">
        <v>4.5</v>
      </c>
      <c r="T97" s="43">
        <v>8</v>
      </c>
      <c r="U97" s="43">
        <v>11</v>
      </c>
      <c r="V97" s="51">
        <v>5</v>
      </c>
      <c r="W97" s="113">
        <v>5</v>
      </c>
      <c r="X97" s="67">
        <v>272</v>
      </c>
      <c r="Y97" s="67">
        <v>19</v>
      </c>
    </row>
    <row r="98" customFormat="1" spans="1:25">
      <c r="A98" s="44">
        <v>706</v>
      </c>
      <c r="B98" s="29" t="s">
        <v>381</v>
      </c>
      <c r="C98" s="29" t="s">
        <v>372</v>
      </c>
      <c r="D98" s="43">
        <v>21</v>
      </c>
      <c r="E98" s="43">
        <v>29</v>
      </c>
      <c r="F98" s="110">
        <v>8</v>
      </c>
      <c r="G98" s="111">
        <f t="shared" si="28"/>
        <v>12</v>
      </c>
      <c r="H98" s="43">
        <v>7</v>
      </c>
      <c r="I98" s="43">
        <v>11</v>
      </c>
      <c r="J98" s="110">
        <v>1</v>
      </c>
      <c r="K98" s="111">
        <f t="shared" si="30"/>
        <v>2.5</v>
      </c>
      <c r="L98" s="43">
        <v>4</v>
      </c>
      <c r="M98" s="43">
        <v>6</v>
      </c>
      <c r="N98" s="110">
        <v>7</v>
      </c>
      <c r="O98" s="111">
        <f t="shared" si="31"/>
        <v>28</v>
      </c>
      <c r="P98" s="43">
        <v>3</v>
      </c>
      <c r="Q98" s="43">
        <v>5</v>
      </c>
      <c r="R98" s="110">
        <v>3</v>
      </c>
      <c r="S98" s="111">
        <v>4.5</v>
      </c>
      <c r="T98" s="43">
        <v>8</v>
      </c>
      <c r="U98" s="43">
        <v>12</v>
      </c>
      <c r="V98" s="51">
        <v>4</v>
      </c>
      <c r="W98" s="113">
        <v>4</v>
      </c>
      <c r="X98" s="67">
        <v>402.8</v>
      </c>
      <c r="Y98" s="67">
        <v>28.2</v>
      </c>
    </row>
    <row r="99" customFormat="1" spans="1:25">
      <c r="A99" s="44">
        <v>710</v>
      </c>
      <c r="B99" s="29" t="s">
        <v>382</v>
      </c>
      <c r="C99" s="29" t="s">
        <v>372</v>
      </c>
      <c r="D99" s="43">
        <v>16</v>
      </c>
      <c r="E99" s="43">
        <v>22</v>
      </c>
      <c r="F99" s="110">
        <v>5</v>
      </c>
      <c r="G99" s="111">
        <f t="shared" si="28"/>
        <v>7.5</v>
      </c>
      <c r="H99" s="43">
        <v>5</v>
      </c>
      <c r="I99" s="43">
        <v>8</v>
      </c>
      <c r="J99" s="110">
        <v>5</v>
      </c>
      <c r="K99" s="111">
        <f t="shared" si="30"/>
        <v>12.5</v>
      </c>
      <c r="L99" s="43">
        <v>3</v>
      </c>
      <c r="M99" s="43">
        <v>5</v>
      </c>
      <c r="N99" s="110">
        <v>0</v>
      </c>
      <c r="O99" s="111">
        <v>0</v>
      </c>
      <c r="P99" s="43">
        <v>2</v>
      </c>
      <c r="Q99" s="43">
        <v>4</v>
      </c>
      <c r="R99" s="110">
        <v>0</v>
      </c>
      <c r="S99" s="111">
        <v>0</v>
      </c>
      <c r="T99" s="43">
        <v>6</v>
      </c>
      <c r="U99" s="43">
        <v>9</v>
      </c>
      <c r="V99" s="51">
        <v>4</v>
      </c>
      <c r="W99" s="113">
        <v>4</v>
      </c>
      <c r="X99" s="67">
        <v>86.24</v>
      </c>
      <c r="Y99" s="67">
        <v>6</v>
      </c>
    </row>
    <row r="100" customFormat="1" spans="1:25">
      <c r="A100" s="44">
        <v>713</v>
      </c>
      <c r="B100" s="29" t="s">
        <v>383</v>
      </c>
      <c r="C100" s="29" t="s">
        <v>372</v>
      </c>
      <c r="D100" s="43">
        <v>13</v>
      </c>
      <c r="E100" s="43">
        <v>17</v>
      </c>
      <c r="F100" s="110">
        <v>13</v>
      </c>
      <c r="G100" s="111">
        <f t="shared" si="28"/>
        <v>19.5</v>
      </c>
      <c r="H100" s="43">
        <v>4</v>
      </c>
      <c r="I100" s="43">
        <v>7</v>
      </c>
      <c r="J100" s="110">
        <v>2</v>
      </c>
      <c r="K100" s="111">
        <f t="shared" si="30"/>
        <v>5</v>
      </c>
      <c r="L100" s="43">
        <v>2</v>
      </c>
      <c r="M100" s="43">
        <v>4</v>
      </c>
      <c r="N100" s="110">
        <v>4</v>
      </c>
      <c r="O100" s="111">
        <f>N100*4</f>
        <v>16</v>
      </c>
      <c r="P100" s="43">
        <v>1</v>
      </c>
      <c r="Q100" s="43">
        <v>3</v>
      </c>
      <c r="R100" s="110">
        <v>6</v>
      </c>
      <c r="S100" s="111">
        <v>15</v>
      </c>
      <c r="T100" s="43">
        <v>5</v>
      </c>
      <c r="U100" s="43">
        <v>7</v>
      </c>
      <c r="V100" s="51">
        <v>12</v>
      </c>
      <c r="W100" s="113">
        <v>24</v>
      </c>
      <c r="X100" s="67">
        <v>240</v>
      </c>
      <c r="Y100" s="67">
        <v>16.8</v>
      </c>
    </row>
    <row r="101" customFormat="1" spans="1:25">
      <c r="A101" s="44">
        <v>715</v>
      </c>
      <c r="B101" s="29" t="s">
        <v>384</v>
      </c>
      <c r="C101" s="29" t="s">
        <v>372</v>
      </c>
      <c r="D101" s="43">
        <v>10</v>
      </c>
      <c r="E101" s="43">
        <v>13</v>
      </c>
      <c r="F101" s="110">
        <v>8</v>
      </c>
      <c r="G101" s="111">
        <f t="shared" si="28"/>
        <v>12</v>
      </c>
      <c r="H101" s="43">
        <v>3</v>
      </c>
      <c r="I101" s="43">
        <v>5</v>
      </c>
      <c r="J101" s="110">
        <v>1</v>
      </c>
      <c r="K101" s="111">
        <f t="shared" si="30"/>
        <v>2.5</v>
      </c>
      <c r="L101" s="43">
        <v>2</v>
      </c>
      <c r="M101" s="43">
        <v>3</v>
      </c>
      <c r="N101" s="110">
        <v>1</v>
      </c>
      <c r="O101" s="111">
        <v>2</v>
      </c>
      <c r="P101" s="43">
        <v>1</v>
      </c>
      <c r="Q101" s="43">
        <v>3</v>
      </c>
      <c r="R101" s="110">
        <v>4</v>
      </c>
      <c r="S101" s="111">
        <v>10</v>
      </c>
      <c r="T101" s="43">
        <v>3</v>
      </c>
      <c r="U101" s="43">
        <v>5</v>
      </c>
      <c r="V101" s="51">
        <v>2</v>
      </c>
      <c r="W101" s="113">
        <v>2</v>
      </c>
      <c r="X101" s="67">
        <v>119.68</v>
      </c>
      <c r="Y101" s="67">
        <v>8.4</v>
      </c>
    </row>
    <row r="102" customFormat="1" spans="1:25">
      <c r="A102" s="44">
        <v>738</v>
      </c>
      <c r="B102" s="29" t="s">
        <v>385</v>
      </c>
      <c r="C102" s="29" t="s">
        <v>372</v>
      </c>
      <c r="D102" s="43">
        <v>20</v>
      </c>
      <c r="E102" s="43">
        <v>27</v>
      </c>
      <c r="F102" s="110">
        <v>16</v>
      </c>
      <c r="G102" s="111">
        <f t="shared" si="28"/>
        <v>24</v>
      </c>
      <c r="H102" s="43">
        <v>7</v>
      </c>
      <c r="I102" s="43">
        <v>10</v>
      </c>
      <c r="J102" s="110">
        <v>5</v>
      </c>
      <c r="K102" s="111">
        <f t="shared" si="30"/>
        <v>12.5</v>
      </c>
      <c r="L102" s="43">
        <v>4</v>
      </c>
      <c r="M102" s="43">
        <v>7</v>
      </c>
      <c r="N102" s="110">
        <v>7</v>
      </c>
      <c r="O102" s="111">
        <f>N102*4</f>
        <v>28</v>
      </c>
      <c r="P102" s="43">
        <v>3</v>
      </c>
      <c r="Q102" s="43">
        <v>5</v>
      </c>
      <c r="R102" s="110">
        <v>4</v>
      </c>
      <c r="S102" s="111">
        <v>6</v>
      </c>
      <c r="T102" s="43">
        <v>8</v>
      </c>
      <c r="U102" s="43">
        <v>11</v>
      </c>
      <c r="V102" s="51">
        <v>8</v>
      </c>
      <c r="W102" s="113">
        <v>8</v>
      </c>
      <c r="X102" s="67">
        <v>435.2</v>
      </c>
      <c r="Y102" s="67">
        <v>30.5</v>
      </c>
    </row>
    <row r="103" s="3" customFormat="1" spans="1:25">
      <c r="A103" s="48" t="s">
        <v>303</v>
      </c>
      <c r="B103" s="38"/>
      <c r="C103" s="38" t="s">
        <v>372</v>
      </c>
      <c r="D103" s="48">
        <f t="shared" ref="D103:T103" si="32">SUM(D89:D102)</f>
        <v>325</v>
      </c>
      <c r="E103" s="48">
        <f t="shared" si="32"/>
        <v>437</v>
      </c>
      <c r="F103" s="48">
        <f t="shared" si="32"/>
        <v>155</v>
      </c>
      <c r="G103" s="48">
        <f t="shared" si="32"/>
        <v>232.5</v>
      </c>
      <c r="H103" s="48">
        <f t="shared" si="32"/>
        <v>108</v>
      </c>
      <c r="I103" s="48">
        <f t="shared" si="32"/>
        <v>170</v>
      </c>
      <c r="J103" s="48">
        <f t="shared" si="32"/>
        <v>84</v>
      </c>
      <c r="K103" s="48">
        <f t="shared" si="32"/>
        <v>335</v>
      </c>
      <c r="L103" s="48">
        <f t="shared" si="32"/>
        <v>56</v>
      </c>
      <c r="M103" s="48">
        <f t="shared" si="32"/>
        <v>91</v>
      </c>
      <c r="N103" s="48">
        <f t="shared" si="32"/>
        <v>62</v>
      </c>
      <c r="O103" s="48">
        <f t="shared" si="32"/>
        <v>190</v>
      </c>
      <c r="P103" s="48">
        <f t="shared" si="32"/>
        <v>41</v>
      </c>
      <c r="Q103" s="48">
        <f t="shared" si="32"/>
        <v>73</v>
      </c>
      <c r="R103" s="48">
        <f t="shared" si="32"/>
        <v>70</v>
      </c>
      <c r="S103" s="48">
        <f t="shared" si="32"/>
        <v>157</v>
      </c>
      <c r="T103" s="48">
        <f t="shared" si="32"/>
        <v>120</v>
      </c>
      <c r="U103" s="48">
        <v>180</v>
      </c>
      <c r="V103" s="48">
        <f t="shared" ref="V103:Y103" si="33">SUM(V89:V102)</f>
        <v>64</v>
      </c>
      <c r="W103" s="48">
        <f t="shared" si="33"/>
        <v>76</v>
      </c>
      <c r="X103" s="48">
        <f t="shared" si="33"/>
        <v>5101.92</v>
      </c>
      <c r="Y103" s="48">
        <f t="shared" si="33"/>
        <v>357.1</v>
      </c>
    </row>
    <row r="104" customFormat="1" spans="1:25">
      <c r="A104" s="44">
        <v>307</v>
      </c>
      <c r="B104" s="30" t="s">
        <v>386</v>
      </c>
      <c r="C104" s="30" t="s">
        <v>387</v>
      </c>
      <c r="D104" s="44">
        <v>446</v>
      </c>
      <c r="E104" s="44">
        <v>600</v>
      </c>
      <c r="F104" s="110">
        <v>53</v>
      </c>
      <c r="G104" s="111">
        <f>F104*1.5</f>
        <v>79.5</v>
      </c>
      <c r="H104" s="44">
        <v>149</v>
      </c>
      <c r="I104" s="44">
        <v>233</v>
      </c>
      <c r="J104" s="110">
        <v>72</v>
      </c>
      <c r="K104" s="111">
        <v>180</v>
      </c>
      <c r="L104" s="44">
        <v>77</v>
      </c>
      <c r="M104" s="44">
        <v>126</v>
      </c>
      <c r="N104" s="110">
        <v>32</v>
      </c>
      <c r="O104" s="111">
        <v>64</v>
      </c>
      <c r="P104" s="44">
        <v>56</v>
      </c>
      <c r="Q104" s="44">
        <v>100</v>
      </c>
      <c r="R104" s="110">
        <v>32</v>
      </c>
      <c r="S104" s="111">
        <v>48</v>
      </c>
      <c r="T104" s="44">
        <v>130</v>
      </c>
      <c r="U104" s="44">
        <v>195</v>
      </c>
      <c r="V104" s="51">
        <v>30</v>
      </c>
      <c r="W104" s="113">
        <v>30</v>
      </c>
      <c r="X104" s="67">
        <v>2689.2</v>
      </c>
      <c r="Y104" s="67">
        <v>188.2</v>
      </c>
    </row>
    <row r="105" s="3" customFormat="1" spans="1:25">
      <c r="A105" s="48" t="s">
        <v>303</v>
      </c>
      <c r="B105" s="39" t="s">
        <v>386</v>
      </c>
      <c r="C105" s="39" t="s">
        <v>387</v>
      </c>
      <c r="D105" s="48">
        <v>446</v>
      </c>
      <c r="E105" s="48">
        <v>600</v>
      </c>
      <c r="F105" s="114">
        <v>53</v>
      </c>
      <c r="G105" s="115">
        <f>F105*1.5</f>
        <v>79.5</v>
      </c>
      <c r="H105" s="48">
        <v>149</v>
      </c>
      <c r="I105" s="48">
        <v>233</v>
      </c>
      <c r="J105" s="114">
        <v>72</v>
      </c>
      <c r="K105" s="115">
        <v>180</v>
      </c>
      <c r="L105" s="48">
        <v>77</v>
      </c>
      <c r="M105" s="48">
        <v>126</v>
      </c>
      <c r="N105" s="114">
        <v>32</v>
      </c>
      <c r="O105" s="115">
        <v>64</v>
      </c>
      <c r="P105" s="48">
        <v>56</v>
      </c>
      <c r="Q105" s="48">
        <v>100</v>
      </c>
      <c r="R105" s="114">
        <v>32</v>
      </c>
      <c r="S105" s="115">
        <v>48</v>
      </c>
      <c r="T105" s="48">
        <v>130</v>
      </c>
      <c r="U105" s="48">
        <v>195</v>
      </c>
      <c r="V105" s="72">
        <v>30</v>
      </c>
      <c r="W105" s="116">
        <v>30</v>
      </c>
      <c r="X105" s="70">
        <v>2689.2</v>
      </c>
      <c r="Y105" s="70">
        <v>188.2</v>
      </c>
    </row>
    <row r="106" customFormat="1" spans="1:25">
      <c r="A106" s="70"/>
      <c r="B106" s="70"/>
      <c r="C106" s="70"/>
      <c r="D106" s="70">
        <v>3575</v>
      </c>
      <c r="E106" s="70">
        <v>4808</v>
      </c>
      <c r="F106" s="70">
        <v>1339</v>
      </c>
      <c r="G106" s="70">
        <v>2050.5</v>
      </c>
      <c r="H106" s="70">
        <v>1195</v>
      </c>
      <c r="I106" s="70">
        <v>1868</v>
      </c>
      <c r="J106" s="70">
        <v>561</v>
      </c>
      <c r="K106" s="70">
        <v>1665</v>
      </c>
      <c r="L106" s="70">
        <v>617</v>
      </c>
      <c r="M106" s="70">
        <v>1005</v>
      </c>
      <c r="N106" s="70">
        <v>611</v>
      </c>
      <c r="O106" s="70">
        <v>1710</v>
      </c>
      <c r="P106" s="70">
        <v>449</v>
      </c>
      <c r="Q106" s="70">
        <v>800</v>
      </c>
      <c r="R106" s="70">
        <v>471</v>
      </c>
      <c r="S106" s="70">
        <v>888.5</v>
      </c>
      <c r="T106" s="70">
        <v>1193</v>
      </c>
      <c r="U106" s="70">
        <v>1790</v>
      </c>
      <c r="V106" s="70">
        <v>433</v>
      </c>
      <c r="W106" s="70">
        <v>474</v>
      </c>
      <c r="X106" s="70">
        <v>57346.09</v>
      </c>
      <c r="Y106" s="70">
        <v>4013.7</v>
      </c>
    </row>
    <row r="107" s="4" customFormat="1" ht="15" customHeight="1" spans="1:24">
      <c r="A107" s="4" t="s">
        <v>245</v>
      </c>
      <c r="I107" s="4" t="s">
        <v>246</v>
      </c>
      <c r="J107" s="10"/>
      <c r="K107" s="10"/>
      <c r="N107" s="90"/>
      <c r="O107" s="90"/>
      <c r="Q107" s="4" t="s">
        <v>388</v>
      </c>
      <c r="X107" s="107" t="s">
        <v>248</v>
      </c>
    </row>
  </sheetData>
  <mergeCells count="9">
    <mergeCell ref="D1:G1"/>
    <mergeCell ref="H1:K1"/>
    <mergeCell ref="L1:O1"/>
    <mergeCell ref="P1:S1"/>
    <mergeCell ref="T1:W1"/>
    <mergeCell ref="X1:Y1"/>
    <mergeCell ref="A1:A2"/>
    <mergeCell ref="B1:B2"/>
    <mergeCell ref="C1:C2"/>
  </mergeCells>
  <pageMargins left="0.118055555555556" right="0.118055555555556" top="0.471527777777778" bottom="0.393055555555556" header="0.196527777777778" footer="0.118055555555556"/>
  <pageSetup paperSize="9" orientation="landscape" horizontalDpi="600"/>
  <headerFooter>
    <oddHeader>&amp;C10月金牌品种考核明细表（三）</oddHead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7"/>
  <sheetViews>
    <sheetView topLeftCell="A75" workbookViewId="0">
      <selection activeCell="B78" sqref="B78"/>
    </sheetView>
  </sheetViews>
  <sheetFormatPr defaultColWidth="9" defaultRowHeight="13.5"/>
  <cols>
    <col min="1" max="1" width="6" customWidth="1"/>
    <col min="2" max="2" width="13.25" customWidth="1"/>
    <col min="3" max="3" width="8.125" customWidth="1"/>
    <col min="4" max="4" width="5.25" style="92" customWidth="1"/>
    <col min="5" max="5" width="7" customWidth="1"/>
    <col min="6" max="6" width="9.25" customWidth="1"/>
    <col min="7" max="7" width="8" customWidth="1"/>
    <col min="8" max="8" width="6.5" customWidth="1"/>
    <col min="9" max="9" width="6.25" customWidth="1"/>
    <col min="10" max="10" width="6.125" style="5" customWidth="1"/>
    <col min="11" max="11" width="6.625" style="5" customWidth="1"/>
    <col min="12" max="12" width="7.625" style="10" customWidth="1"/>
    <col min="13" max="13" width="9" customWidth="1"/>
    <col min="14" max="14" width="6.5" style="10" customWidth="1"/>
    <col min="15" max="15" width="6.75" style="10" customWidth="1"/>
    <col min="16" max="16" width="9.875" style="10" customWidth="1"/>
    <col min="17" max="17" width="8.25" style="93" customWidth="1"/>
    <col min="18" max="18" width="7.375" style="10" customWidth="1"/>
  </cols>
  <sheetData>
    <row r="1" s="1" customFormat="1" ht="24" customHeight="1" spans="1:18">
      <c r="A1" s="11" t="s">
        <v>249</v>
      </c>
      <c r="B1" s="12" t="s">
        <v>250</v>
      </c>
      <c r="C1" s="14" t="s">
        <v>251</v>
      </c>
      <c r="D1" s="94" t="s">
        <v>262</v>
      </c>
      <c r="E1" s="59"/>
      <c r="F1" s="59"/>
      <c r="G1" s="59"/>
      <c r="H1" s="59"/>
      <c r="I1" s="59"/>
      <c r="J1" s="98" t="s">
        <v>240</v>
      </c>
      <c r="K1" s="14"/>
      <c r="L1" s="14"/>
      <c r="M1" s="13"/>
      <c r="N1" s="59" t="s">
        <v>263</v>
      </c>
      <c r="O1" s="59"/>
      <c r="P1" s="59"/>
      <c r="Q1" s="59"/>
      <c r="R1" s="59"/>
    </row>
    <row r="2" s="2" customFormat="1" ht="28" customHeight="1" spans="1:18">
      <c r="A2" s="16"/>
      <c r="B2" s="17"/>
      <c r="C2" s="14"/>
      <c r="D2" s="95" t="s">
        <v>276</v>
      </c>
      <c r="E2" s="95" t="s">
        <v>277</v>
      </c>
      <c r="F2" s="95" t="s">
        <v>273</v>
      </c>
      <c r="G2" s="95" t="s">
        <v>269</v>
      </c>
      <c r="H2" s="95" t="s">
        <v>270</v>
      </c>
      <c r="I2" s="95" t="s">
        <v>272</v>
      </c>
      <c r="J2" s="99" t="s">
        <v>266</v>
      </c>
      <c r="K2" s="100" t="s">
        <v>267</v>
      </c>
      <c r="L2" s="100" t="s">
        <v>268</v>
      </c>
      <c r="M2" s="101" t="s">
        <v>270</v>
      </c>
      <c r="N2" s="59" t="s">
        <v>266</v>
      </c>
      <c r="O2" s="59" t="s">
        <v>267</v>
      </c>
      <c r="P2" s="102" t="s">
        <v>268</v>
      </c>
      <c r="Q2" s="19" t="s">
        <v>278</v>
      </c>
      <c r="R2" s="59" t="s">
        <v>279</v>
      </c>
    </row>
    <row r="3" customFormat="1" spans="1:18">
      <c r="A3" s="20">
        <v>308</v>
      </c>
      <c r="B3" s="21" t="s">
        <v>284</v>
      </c>
      <c r="C3" s="22" t="s">
        <v>285</v>
      </c>
      <c r="D3" s="67">
        <v>21</v>
      </c>
      <c r="E3" s="67">
        <v>28.7</v>
      </c>
      <c r="F3" s="67">
        <v>2583.37</v>
      </c>
      <c r="G3" s="96">
        <f t="shared" ref="G3:G7" si="0">E3/D3</f>
        <v>1.36666666666667</v>
      </c>
      <c r="H3" s="67">
        <v>310</v>
      </c>
      <c r="I3" s="67">
        <v>0</v>
      </c>
      <c r="J3" s="31">
        <v>2039.07777777778</v>
      </c>
      <c r="K3" s="32">
        <v>2447.24444444444</v>
      </c>
      <c r="L3" s="68">
        <v>2296.36</v>
      </c>
      <c r="M3" s="68">
        <v>114.8</v>
      </c>
      <c r="N3" s="67">
        <v>4425</v>
      </c>
      <c r="O3" s="67">
        <v>5163</v>
      </c>
      <c r="P3" s="67">
        <v>466</v>
      </c>
      <c r="Q3" s="103">
        <v>0.10530737626195</v>
      </c>
      <c r="R3" s="67">
        <v>0</v>
      </c>
    </row>
    <row r="4" customFormat="1" spans="1:18">
      <c r="A4" s="28">
        <v>311</v>
      </c>
      <c r="B4" s="29" t="s">
        <v>286</v>
      </c>
      <c r="C4" s="30" t="s">
        <v>285</v>
      </c>
      <c r="D4" s="67">
        <v>14</v>
      </c>
      <c r="E4" s="67">
        <v>3</v>
      </c>
      <c r="F4" s="67">
        <v>296</v>
      </c>
      <c r="G4" s="96">
        <f t="shared" si="0"/>
        <v>0.214285714285714</v>
      </c>
      <c r="H4" s="67">
        <v>14.8</v>
      </c>
      <c r="I4" s="67">
        <v>33</v>
      </c>
      <c r="J4" s="31">
        <v>2916.65555555556</v>
      </c>
      <c r="K4" s="32">
        <v>3500.48888888889</v>
      </c>
      <c r="L4" s="68">
        <v>1090.21</v>
      </c>
      <c r="M4" s="68">
        <v>54.5</v>
      </c>
      <c r="N4" s="67">
        <v>6330</v>
      </c>
      <c r="O4" s="67">
        <v>7385</v>
      </c>
      <c r="P4" s="67">
        <v>12623.95</v>
      </c>
      <c r="Q4" s="103">
        <v>1.99442077466674</v>
      </c>
      <c r="R4" s="67">
        <v>3156</v>
      </c>
    </row>
    <row r="5" customFormat="1" spans="1:18">
      <c r="A5" s="28">
        <v>339</v>
      </c>
      <c r="B5" s="29" t="s">
        <v>287</v>
      </c>
      <c r="C5" s="30" t="s">
        <v>285</v>
      </c>
      <c r="D5" s="67">
        <v>20</v>
      </c>
      <c r="E5" s="67">
        <v>13.05</v>
      </c>
      <c r="F5" s="67">
        <v>1132.37</v>
      </c>
      <c r="G5" s="96">
        <f t="shared" si="0"/>
        <v>0.6525</v>
      </c>
      <c r="H5" s="67">
        <v>56.6</v>
      </c>
      <c r="I5" s="67">
        <v>20.9</v>
      </c>
      <c r="J5" s="31">
        <v>1780.96666666667</v>
      </c>
      <c r="K5" s="32">
        <v>2137.46666666667</v>
      </c>
      <c r="L5" s="68">
        <v>1158.23</v>
      </c>
      <c r="M5" s="68">
        <v>57.9</v>
      </c>
      <c r="N5" s="67">
        <v>3865</v>
      </c>
      <c r="O5" s="67">
        <v>4509</v>
      </c>
      <c r="P5" s="67">
        <v>5711.03</v>
      </c>
      <c r="Q5" s="103">
        <v>1.47762869998163</v>
      </c>
      <c r="R5" s="67">
        <v>1427.8</v>
      </c>
    </row>
    <row r="6" customFormat="1" spans="1:18">
      <c r="A6" s="28">
        <v>349</v>
      </c>
      <c r="B6" s="29" t="s">
        <v>288</v>
      </c>
      <c r="C6" s="30" t="s">
        <v>285</v>
      </c>
      <c r="D6" s="67">
        <v>20</v>
      </c>
      <c r="E6" s="67">
        <v>5.5</v>
      </c>
      <c r="F6" s="67">
        <v>582</v>
      </c>
      <c r="G6" s="96">
        <f t="shared" si="0"/>
        <v>0.275</v>
      </c>
      <c r="H6" s="67">
        <v>29.1</v>
      </c>
      <c r="I6" s="67">
        <v>43.5</v>
      </c>
      <c r="J6" s="31">
        <v>1367.98888888889</v>
      </c>
      <c r="K6" s="32">
        <v>1641.82222222222</v>
      </c>
      <c r="L6" s="68">
        <v>1449.25</v>
      </c>
      <c r="M6" s="68">
        <v>72.5</v>
      </c>
      <c r="N6" s="67">
        <v>2969</v>
      </c>
      <c r="O6" s="67">
        <v>3464</v>
      </c>
      <c r="P6" s="67">
        <v>2284</v>
      </c>
      <c r="Q6" s="103">
        <v>0.769343337241929</v>
      </c>
      <c r="R6" s="67">
        <v>342.6</v>
      </c>
    </row>
    <row r="7" customFormat="1" spans="1:18">
      <c r="A7" s="28">
        <v>391</v>
      </c>
      <c r="B7" s="29" t="s">
        <v>289</v>
      </c>
      <c r="C7" s="30" t="s">
        <v>285</v>
      </c>
      <c r="D7" s="67">
        <v>20</v>
      </c>
      <c r="E7" s="67">
        <v>19.1</v>
      </c>
      <c r="F7" s="67">
        <v>2050.17</v>
      </c>
      <c r="G7" s="96">
        <f t="shared" si="0"/>
        <v>0.955</v>
      </c>
      <c r="H7" s="67">
        <v>164</v>
      </c>
      <c r="I7" s="67">
        <v>0</v>
      </c>
      <c r="J7" s="31">
        <v>1471.23333333333</v>
      </c>
      <c r="K7" s="32">
        <v>1765.73333333333</v>
      </c>
      <c r="L7" s="68">
        <v>1753.85</v>
      </c>
      <c r="M7" s="68">
        <v>87.7</v>
      </c>
      <c r="N7" s="67">
        <v>3193</v>
      </c>
      <c r="O7" s="67">
        <v>3725</v>
      </c>
      <c r="P7" s="67">
        <v>4669.62</v>
      </c>
      <c r="Q7" s="103">
        <v>1.46253629233061</v>
      </c>
      <c r="R7" s="67">
        <v>1167.4</v>
      </c>
    </row>
    <row r="8" customFormat="1" spans="1:18">
      <c r="A8" s="28">
        <v>395</v>
      </c>
      <c r="B8" s="29" t="s">
        <v>290</v>
      </c>
      <c r="C8" s="30" t="s">
        <v>285</v>
      </c>
      <c r="D8" s="67"/>
      <c r="E8" s="67"/>
      <c r="F8" s="67"/>
      <c r="G8" s="96"/>
      <c r="H8" s="67">
        <v>0</v>
      </c>
      <c r="I8" s="67">
        <v>0</v>
      </c>
      <c r="J8" s="31">
        <v>748.522222222222</v>
      </c>
      <c r="K8" s="32">
        <v>898.355555555556</v>
      </c>
      <c r="L8" s="68">
        <v>680.85</v>
      </c>
      <c r="M8" s="68">
        <v>34</v>
      </c>
      <c r="N8" s="67">
        <v>1624</v>
      </c>
      <c r="O8" s="67">
        <v>1895</v>
      </c>
      <c r="P8" s="67">
        <v>310.57</v>
      </c>
      <c r="Q8" s="103">
        <v>0.191188370268479</v>
      </c>
      <c r="R8" s="67">
        <v>0</v>
      </c>
    </row>
    <row r="9" customFormat="1" spans="1:18">
      <c r="A9" s="28">
        <v>517</v>
      </c>
      <c r="B9" s="29" t="s">
        <v>291</v>
      </c>
      <c r="C9" s="30" t="s">
        <v>285</v>
      </c>
      <c r="D9" s="67">
        <v>17</v>
      </c>
      <c r="E9" s="67">
        <v>2</v>
      </c>
      <c r="F9" s="67">
        <v>338</v>
      </c>
      <c r="G9" s="96">
        <f t="shared" ref="G9:G19" si="1">E9/D9</f>
        <v>0.117647058823529</v>
      </c>
      <c r="H9" s="67">
        <v>16.9</v>
      </c>
      <c r="I9" s="67">
        <v>45</v>
      </c>
      <c r="J9" s="31">
        <v>1548.66666666667</v>
      </c>
      <c r="K9" s="32">
        <v>1858.66666666667</v>
      </c>
      <c r="L9" s="68">
        <v>1395.91</v>
      </c>
      <c r="M9" s="68">
        <v>69.8</v>
      </c>
      <c r="N9" s="67">
        <v>3361</v>
      </c>
      <c r="O9" s="67">
        <v>3921</v>
      </c>
      <c r="P9" s="67">
        <v>1681</v>
      </c>
      <c r="Q9" s="103">
        <v>0.500168607303672</v>
      </c>
      <c r="R9" s="67">
        <v>252.2</v>
      </c>
    </row>
    <row r="10" customFormat="1" spans="1:18">
      <c r="A10" s="28">
        <v>518</v>
      </c>
      <c r="B10" s="29" t="s">
        <v>292</v>
      </c>
      <c r="C10" s="30" t="s">
        <v>285</v>
      </c>
      <c r="D10" s="67"/>
      <c r="E10" s="67"/>
      <c r="F10" s="67"/>
      <c r="G10" s="96"/>
      <c r="H10" s="67">
        <v>0</v>
      </c>
      <c r="I10" s="67">
        <v>0</v>
      </c>
      <c r="J10" s="31">
        <v>774.333333333333</v>
      </c>
      <c r="K10" s="32">
        <v>929.333333333333</v>
      </c>
      <c r="L10" s="68">
        <v>259.79</v>
      </c>
      <c r="M10" s="68">
        <v>13</v>
      </c>
      <c r="N10" s="67">
        <v>1680</v>
      </c>
      <c r="O10" s="67">
        <v>1961</v>
      </c>
      <c r="P10" s="67">
        <v>451</v>
      </c>
      <c r="Q10" s="103">
        <v>0.268383155138556</v>
      </c>
      <c r="R10" s="67">
        <v>0</v>
      </c>
    </row>
    <row r="11" customFormat="1" spans="1:18">
      <c r="A11" s="28">
        <v>581</v>
      </c>
      <c r="B11" s="29" t="s">
        <v>293</v>
      </c>
      <c r="C11" s="30" t="s">
        <v>285</v>
      </c>
      <c r="D11" s="67">
        <v>19</v>
      </c>
      <c r="E11" s="67">
        <v>11.25</v>
      </c>
      <c r="F11" s="67">
        <v>904.79</v>
      </c>
      <c r="G11" s="96">
        <f t="shared" si="1"/>
        <v>0.592105263157895</v>
      </c>
      <c r="H11" s="67">
        <v>45.2</v>
      </c>
      <c r="I11" s="67">
        <v>23.3</v>
      </c>
      <c r="J11" s="31">
        <v>1290.55555555556</v>
      </c>
      <c r="K11" s="32">
        <v>1548.88888888889</v>
      </c>
      <c r="L11" s="68">
        <v>1326.09</v>
      </c>
      <c r="M11" s="68">
        <v>66.3</v>
      </c>
      <c r="N11" s="67">
        <v>2801</v>
      </c>
      <c r="O11" s="67">
        <v>3268</v>
      </c>
      <c r="P11" s="67">
        <v>2812</v>
      </c>
      <c r="Q11" s="103">
        <v>1.00402673913475</v>
      </c>
      <c r="R11" s="67">
        <v>421.8</v>
      </c>
    </row>
    <row r="12" customFormat="1" spans="1:18">
      <c r="A12" s="28">
        <v>585</v>
      </c>
      <c r="B12" s="29" t="s">
        <v>294</v>
      </c>
      <c r="C12" s="30" t="s">
        <v>285</v>
      </c>
      <c r="D12" s="67">
        <v>29</v>
      </c>
      <c r="E12" s="67">
        <v>20.43</v>
      </c>
      <c r="F12" s="67">
        <v>2080.89</v>
      </c>
      <c r="G12" s="96">
        <f t="shared" si="1"/>
        <v>0.70448275862069</v>
      </c>
      <c r="H12" s="67">
        <v>104</v>
      </c>
      <c r="I12" s="67">
        <v>0</v>
      </c>
      <c r="J12" s="31">
        <v>2219.75555555556</v>
      </c>
      <c r="K12" s="32">
        <v>2664.08888888889</v>
      </c>
      <c r="L12" s="68">
        <v>1524.97</v>
      </c>
      <c r="M12" s="68">
        <v>76.2</v>
      </c>
      <c r="N12" s="67">
        <v>4817</v>
      </c>
      <c r="O12" s="67">
        <v>5620</v>
      </c>
      <c r="P12" s="67">
        <v>5443.35</v>
      </c>
      <c r="Q12" s="103">
        <v>1.12997224322445</v>
      </c>
      <c r="R12" s="67">
        <v>816.5</v>
      </c>
    </row>
    <row r="13" customFormat="1" spans="1:18">
      <c r="A13" s="28">
        <v>597</v>
      </c>
      <c r="B13" s="29" t="s">
        <v>295</v>
      </c>
      <c r="C13" s="30" t="s">
        <v>285</v>
      </c>
      <c r="D13" s="67">
        <v>5</v>
      </c>
      <c r="E13" s="67">
        <v>2</v>
      </c>
      <c r="F13" s="67">
        <v>163</v>
      </c>
      <c r="G13" s="96">
        <f t="shared" si="1"/>
        <v>0.4</v>
      </c>
      <c r="H13" s="67">
        <v>8.2</v>
      </c>
      <c r="I13" s="67">
        <v>9</v>
      </c>
      <c r="J13" s="31">
        <v>490.411111111111</v>
      </c>
      <c r="K13" s="32">
        <v>588.577777777778</v>
      </c>
      <c r="L13" s="68">
        <v>259.06</v>
      </c>
      <c r="M13" s="68">
        <v>13</v>
      </c>
      <c r="N13" s="67">
        <v>1064</v>
      </c>
      <c r="O13" s="67">
        <v>1242</v>
      </c>
      <c r="P13" s="67">
        <v>335</v>
      </c>
      <c r="Q13" s="103">
        <v>0.31476843378953</v>
      </c>
      <c r="R13" s="67">
        <v>0</v>
      </c>
    </row>
    <row r="14" customFormat="1" spans="1:18">
      <c r="A14" s="28">
        <v>709</v>
      </c>
      <c r="B14" s="29" t="s">
        <v>296</v>
      </c>
      <c r="C14" s="30" t="s">
        <v>285</v>
      </c>
      <c r="D14" s="67">
        <v>12</v>
      </c>
      <c r="E14" s="67">
        <v>7</v>
      </c>
      <c r="F14" s="67">
        <v>636.54</v>
      </c>
      <c r="G14" s="96">
        <f t="shared" si="1"/>
        <v>0.583333333333333</v>
      </c>
      <c r="H14" s="67">
        <v>31.8</v>
      </c>
      <c r="I14" s="67">
        <v>15</v>
      </c>
      <c r="J14" s="31">
        <v>1006.63333333333</v>
      </c>
      <c r="K14" s="32">
        <v>1208.13333333333</v>
      </c>
      <c r="L14" s="68">
        <v>819.98</v>
      </c>
      <c r="M14" s="68">
        <v>41</v>
      </c>
      <c r="N14" s="67">
        <v>2185</v>
      </c>
      <c r="O14" s="67">
        <v>2549</v>
      </c>
      <c r="P14" s="67">
        <v>214.32</v>
      </c>
      <c r="Q14" s="103">
        <v>0.0981065628676364</v>
      </c>
      <c r="R14" s="67">
        <v>0</v>
      </c>
    </row>
    <row r="15" customFormat="1" spans="1:18">
      <c r="A15" s="28">
        <v>726</v>
      </c>
      <c r="B15" s="29" t="s">
        <v>297</v>
      </c>
      <c r="C15" s="30" t="s">
        <v>285</v>
      </c>
      <c r="D15" s="67">
        <v>21</v>
      </c>
      <c r="E15" s="67">
        <v>9</v>
      </c>
      <c r="F15" s="67">
        <v>749.5</v>
      </c>
      <c r="G15" s="96">
        <f t="shared" si="1"/>
        <v>0.428571428571429</v>
      </c>
      <c r="H15" s="67">
        <v>37.5</v>
      </c>
      <c r="I15" s="67">
        <v>36</v>
      </c>
      <c r="J15" s="31">
        <v>1755.15555555556</v>
      </c>
      <c r="K15" s="32">
        <v>2106.48888888889</v>
      </c>
      <c r="L15" s="68">
        <v>1395.26</v>
      </c>
      <c r="M15" s="68">
        <v>69.8</v>
      </c>
      <c r="N15" s="67">
        <v>3809</v>
      </c>
      <c r="O15" s="67">
        <v>4444</v>
      </c>
      <c r="P15" s="67">
        <v>5575.08</v>
      </c>
      <c r="Q15" s="103">
        <v>1.46366658459944</v>
      </c>
      <c r="R15" s="67">
        <v>1393.8</v>
      </c>
    </row>
    <row r="16" customFormat="1" spans="1:18">
      <c r="A16" s="28">
        <v>727</v>
      </c>
      <c r="B16" s="29" t="s">
        <v>298</v>
      </c>
      <c r="C16" s="30" t="s">
        <v>285</v>
      </c>
      <c r="D16" s="67">
        <v>8</v>
      </c>
      <c r="E16" s="67">
        <v>3</v>
      </c>
      <c r="F16" s="67">
        <v>230.5</v>
      </c>
      <c r="G16" s="96">
        <f t="shared" si="1"/>
        <v>0.375</v>
      </c>
      <c r="H16" s="67">
        <v>11.5</v>
      </c>
      <c r="I16" s="67">
        <v>15</v>
      </c>
      <c r="J16" s="31">
        <v>722.711111111111</v>
      </c>
      <c r="K16" s="32">
        <v>867.377777777778</v>
      </c>
      <c r="L16" s="68">
        <v>731.75</v>
      </c>
      <c r="M16" s="68">
        <v>36.6</v>
      </c>
      <c r="N16" s="67">
        <v>1568</v>
      </c>
      <c r="O16" s="67">
        <v>1830</v>
      </c>
      <c r="P16" s="67">
        <v>875.18</v>
      </c>
      <c r="Q16" s="103">
        <v>0.558006579935447</v>
      </c>
      <c r="R16" s="67">
        <v>131.3</v>
      </c>
    </row>
    <row r="17" customFormat="1" spans="1:18">
      <c r="A17" s="28">
        <v>730</v>
      </c>
      <c r="B17" s="29" t="s">
        <v>299</v>
      </c>
      <c r="C17" s="30" t="s">
        <v>285</v>
      </c>
      <c r="D17" s="67">
        <v>15</v>
      </c>
      <c r="E17" s="67">
        <v>28.5</v>
      </c>
      <c r="F17" s="67">
        <v>2698.05</v>
      </c>
      <c r="G17" s="96">
        <f t="shared" si="1"/>
        <v>1.9</v>
      </c>
      <c r="H17" s="67">
        <v>323.8</v>
      </c>
      <c r="I17" s="67">
        <v>0</v>
      </c>
      <c r="J17" s="31">
        <v>1626.1</v>
      </c>
      <c r="K17" s="32">
        <v>1951.6</v>
      </c>
      <c r="L17" s="68">
        <v>1284.65</v>
      </c>
      <c r="M17" s="68">
        <v>64.2</v>
      </c>
      <c r="N17" s="67">
        <v>3529</v>
      </c>
      <c r="O17" s="67">
        <v>4117</v>
      </c>
      <c r="P17" s="67">
        <v>2817</v>
      </c>
      <c r="Q17" s="103">
        <v>0.798263486458992</v>
      </c>
      <c r="R17" s="67">
        <v>422.6</v>
      </c>
    </row>
    <row r="18" customFormat="1" spans="1:18">
      <c r="A18" s="28">
        <v>731</v>
      </c>
      <c r="B18" s="29" t="s">
        <v>300</v>
      </c>
      <c r="C18" s="30" t="s">
        <v>285</v>
      </c>
      <c r="D18" s="67">
        <v>10</v>
      </c>
      <c r="E18" s="67">
        <v>2</v>
      </c>
      <c r="F18" s="67">
        <v>286</v>
      </c>
      <c r="G18" s="96">
        <f t="shared" si="1"/>
        <v>0.2</v>
      </c>
      <c r="H18" s="67">
        <v>14.3</v>
      </c>
      <c r="I18" s="67">
        <v>24</v>
      </c>
      <c r="J18" s="31">
        <v>800.144444444444</v>
      </c>
      <c r="K18" s="32">
        <v>960.311111111111</v>
      </c>
      <c r="L18" s="68">
        <v>432.84</v>
      </c>
      <c r="M18" s="68">
        <v>21.6</v>
      </c>
      <c r="N18" s="67">
        <v>1736</v>
      </c>
      <c r="O18" s="67">
        <v>2026</v>
      </c>
      <c r="P18" s="67">
        <v>361</v>
      </c>
      <c r="Q18" s="103">
        <v>0.20789568486879</v>
      </c>
      <c r="R18" s="67">
        <v>0</v>
      </c>
    </row>
    <row r="19" customFormat="1" spans="1:18">
      <c r="A19" s="28">
        <v>741</v>
      </c>
      <c r="B19" s="29" t="s">
        <v>301</v>
      </c>
      <c r="C19" s="30" t="s">
        <v>285</v>
      </c>
      <c r="D19" s="67">
        <v>6</v>
      </c>
      <c r="E19" s="67">
        <v>4</v>
      </c>
      <c r="F19" s="67">
        <v>289.76</v>
      </c>
      <c r="G19" s="96">
        <f t="shared" si="1"/>
        <v>0.666666666666667</v>
      </c>
      <c r="H19" s="67">
        <v>14.5</v>
      </c>
      <c r="I19" s="67">
        <v>0</v>
      </c>
      <c r="J19" s="31">
        <v>671.088888888889</v>
      </c>
      <c r="K19" s="32">
        <v>805.422222222222</v>
      </c>
      <c r="L19" s="68">
        <v>567.36</v>
      </c>
      <c r="M19" s="68">
        <v>28.4</v>
      </c>
      <c r="N19" s="67">
        <v>1456</v>
      </c>
      <c r="O19" s="67">
        <v>1699</v>
      </c>
      <c r="P19" s="67">
        <v>315</v>
      </c>
      <c r="Q19" s="103">
        <v>0.216290364664792</v>
      </c>
      <c r="R19" s="67">
        <v>0</v>
      </c>
    </row>
    <row r="20" customFormat="1" spans="1:18">
      <c r="A20" s="36">
        <v>742</v>
      </c>
      <c r="B20" s="30" t="s">
        <v>302</v>
      </c>
      <c r="C20" s="30" t="s">
        <v>285</v>
      </c>
      <c r="D20" s="67"/>
      <c r="E20" s="67"/>
      <c r="F20" s="67"/>
      <c r="G20" s="96"/>
      <c r="H20" s="67">
        <v>0</v>
      </c>
      <c r="I20" s="67">
        <v>0</v>
      </c>
      <c r="J20" s="31"/>
      <c r="K20" s="32"/>
      <c r="L20" s="68"/>
      <c r="M20" s="68"/>
      <c r="N20" s="67">
        <v>0</v>
      </c>
      <c r="O20" s="67">
        <v>0</v>
      </c>
      <c r="P20" s="67">
        <v>45</v>
      </c>
      <c r="Q20" s="103"/>
      <c r="R20" s="67">
        <v>6.8</v>
      </c>
    </row>
    <row r="21" s="3" customFormat="1" spans="1:18">
      <c r="A21" s="37" t="s">
        <v>303</v>
      </c>
      <c r="B21" s="38"/>
      <c r="C21" s="39" t="s">
        <v>285</v>
      </c>
      <c r="D21" s="70">
        <f t="shared" ref="D21:F21" si="2">SUM(D3:D20)</f>
        <v>237</v>
      </c>
      <c r="E21" s="70">
        <f t="shared" si="2"/>
        <v>158.53</v>
      </c>
      <c r="F21" s="70">
        <f t="shared" si="2"/>
        <v>15020.94</v>
      </c>
      <c r="G21" s="97">
        <f t="shared" ref="G21:G47" si="3">E21/D21</f>
        <v>0.668902953586498</v>
      </c>
      <c r="H21" s="70">
        <f t="shared" ref="H21:U21" si="4">SUM(H3:H20)</f>
        <v>1182.2</v>
      </c>
      <c r="I21" s="70">
        <f t="shared" si="4"/>
        <v>264.7</v>
      </c>
      <c r="J21" s="40">
        <f t="shared" si="4"/>
        <v>23230</v>
      </c>
      <c r="K21" s="40">
        <f t="shared" si="4"/>
        <v>27880</v>
      </c>
      <c r="L21" s="40">
        <f t="shared" si="4"/>
        <v>18426.41</v>
      </c>
      <c r="M21" s="40">
        <f t="shared" si="4"/>
        <v>921.3</v>
      </c>
      <c r="N21" s="70">
        <f t="shared" si="4"/>
        <v>50412</v>
      </c>
      <c r="O21" s="70">
        <f t="shared" si="4"/>
        <v>58818</v>
      </c>
      <c r="P21" s="70">
        <f t="shared" si="4"/>
        <v>46990.1</v>
      </c>
      <c r="Q21" s="70">
        <f t="shared" si="4"/>
        <v>12.5599732927374</v>
      </c>
      <c r="R21" s="70">
        <f t="shared" si="4"/>
        <v>9538.8</v>
      </c>
    </row>
    <row r="22" customFormat="1" spans="1:18">
      <c r="A22" s="43">
        <v>329</v>
      </c>
      <c r="B22" s="29" t="s">
        <v>304</v>
      </c>
      <c r="C22" s="29" t="s">
        <v>305</v>
      </c>
      <c r="D22" s="67">
        <v>11</v>
      </c>
      <c r="E22" s="67">
        <v>14</v>
      </c>
      <c r="F22" s="67">
        <v>1384.74</v>
      </c>
      <c r="G22" s="96">
        <f t="shared" si="3"/>
        <v>1.27272727272727</v>
      </c>
      <c r="H22" s="67">
        <v>166.2</v>
      </c>
      <c r="I22" s="67">
        <v>0</v>
      </c>
      <c r="J22" s="43">
        <v>1880</v>
      </c>
      <c r="K22" s="79">
        <v>2265</v>
      </c>
      <c r="L22" s="68">
        <v>1520.35</v>
      </c>
      <c r="M22" s="68">
        <v>76</v>
      </c>
      <c r="N22" s="67">
        <v>2600</v>
      </c>
      <c r="O22" s="67">
        <v>3946</v>
      </c>
      <c r="P22" s="67">
        <v>3427</v>
      </c>
      <c r="Q22" s="103">
        <v>1.31807692307692</v>
      </c>
      <c r="R22" s="67">
        <v>514.1</v>
      </c>
    </row>
    <row r="23" customFormat="1" spans="1:18">
      <c r="A23" s="43">
        <v>337</v>
      </c>
      <c r="B23" s="29" t="s">
        <v>306</v>
      </c>
      <c r="C23" s="29" t="s">
        <v>305</v>
      </c>
      <c r="D23" s="67">
        <v>45</v>
      </c>
      <c r="E23" s="67">
        <v>19</v>
      </c>
      <c r="F23" s="67">
        <v>1730.74</v>
      </c>
      <c r="G23" s="96">
        <f t="shared" si="3"/>
        <v>0.422222222222222</v>
      </c>
      <c r="H23" s="67">
        <v>86.5</v>
      </c>
      <c r="I23" s="67">
        <v>78</v>
      </c>
      <c r="J23" s="43">
        <v>3835</v>
      </c>
      <c r="K23" s="79">
        <v>4225</v>
      </c>
      <c r="L23" s="68">
        <v>2784.4</v>
      </c>
      <c r="M23" s="68">
        <v>139.2</v>
      </c>
      <c r="N23" s="67">
        <v>9500</v>
      </c>
      <c r="O23" s="67">
        <v>10770</v>
      </c>
      <c r="P23" s="67">
        <v>20312.15</v>
      </c>
      <c r="Q23" s="103">
        <v>2.13812105263158</v>
      </c>
      <c r="R23" s="67">
        <v>5078</v>
      </c>
    </row>
    <row r="24" customFormat="1" spans="1:18">
      <c r="A24" s="43">
        <v>343</v>
      </c>
      <c r="B24" s="29" t="s">
        <v>307</v>
      </c>
      <c r="C24" s="29" t="s">
        <v>305</v>
      </c>
      <c r="D24" s="67">
        <v>35</v>
      </c>
      <c r="E24" s="67">
        <v>45.3</v>
      </c>
      <c r="F24" s="67">
        <v>4766.3</v>
      </c>
      <c r="G24" s="96">
        <f t="shared" si="3"/>
        <v>1.29428571428571</v>
      </c>
      <c r="H24" s="67">
        <v>572</v>
      </c>
      <c r="I24" s="67">
        <v>0</v>
      </c>
      <c r="J24" s="43">
        <v>4825</v>
      </c>
      <c r="K24" s="79">
        <v>5210</v>
      </c>
      <c r="L24" s="68">
        <v>9374.11</v>
      </c>
      <c r="M24" s="68">
        <v>749.9</v>
      </c>
      <c r="N24" s="67">
        <v>9500</v>
      </c>
      <c r="O24" s="67">
        <v>10770</v>
      </c>
      <c r="P24" s="67">
        <v>10931.23</v>
      </c>
      <c r="Q24" s="103">
        <v>1.15065578947368</v>
      </c>
      <c r="R24" s="67">
        <v>2732.8</v>
      </c>
    </row>
    <row r="25" customFormat="1" spans="1:18">
      <c r="A25" s="43">
        <v>357</v>
      </c>
      <c r="B25" s="29" t="s">
        <v>308</v>
      </c>
      <c r="C25" s="29" t="s">
        <v>305</v>
      </c>
      <c r="D25" s="67">
        <v>14</v>
      </c>
      <c r="E25" s="67">
        <v>1.25</v>
      </c>
      <c r="F25" s="67">
        <v>80.1</v>
      </c>
      <c r="G25" s="96">
        <f t="shared" si="3"/>
        <v>0.0892857142857143</v>
      </c>
      <c r="H25" s="67">
        <v>4</v>
      </c>
      <c r="I25" s="67">
        <v>38.3</v>
      </c>
      <c r="J25" s="43">
        <v>1320</v>
      </c>
      <c r="K25" s="79">
        <v>1705</v>
      </c>
      <c r="L25" s="68">
        <v>801.28</v>
      </c>
      <c r="M25" s="68">
        <v>40.1</v>
      </c>
      <c r="N25" s="67">
        <v>2100</v>
      </c>
      <c r="O25" s="67">
        <v>2600</v>
      </c>
      <c r="P25" s="67">
        <v>1168</v>
      </c>
      <c r="Q25" s="103">
        <v>0.556190476190476</v>
      </c>
      <c r="R25" s="67">
        <v>175.2</v>
      </c>
    </row>
    <row r="26" customFormat="1" spans="1:18">
      <c r="A26" s="43">
        <v>359</v>
      </c>
      <c r="B26" s="29" t="s">
        <v>309</v>
      </c>
      <c r="C26" s="29" t="s">
        <v>305</v>
      </c>
      <c r="D26" s="67">
        <v>20</v>
      </c>
      <c r="E26" s="67">
        <v>12.85</v>
      </c>
      <c r="F26" s="67">
        <v>975.03</v>
      </c>
      <c r="G26" s="96">
        <f t="shared" si="3"/>
        <v>0.6425</v>
      </c>
      <c r="H26" s="67">
        <v>48.8</v>
      </c>
      <c r="I26" s="67">
        <v>21.5</v>
      </c>
      <c r="J26" s="43">
        <v>1320</v>
      </c>
      <c r="K26" s="79">
        <v>1705</v>
      </c>
      <c r="L26" s="68">
        <v>1266.84</v>
      </c>
      <c r="M26" s="68">
        <v>63.3</v>
      </c>
      <c r="N26" s="67">
        <v>2600</v>
      </c>
      <c r="O26" s="67">
        <v>3000</v>
      </c>
      <c r="P26" s="67">
        <v>2049</v>
      </c>
      <c r="Q26" s="103">
        <v>0.788076923076923</v>
      </c>
      <c r="R26" s="67">
        <v>307.4</v>
      </c>
    </row>
    <row r="27" customFormat="1" spans="1:18">
      <c r="A27" s="46">
        <v>361</v>
      </c>
      <c r="B27" s="47" t="s">
        <v>310</v>
      </c>
      <c r="C27" s="47" t="s">
        <v>305</v>
      </c>
      <c r="D27" s="67">
        <v>7</v>
      </c>
      <c r="E27" s="67">
        <v>1</v>
      </c>
      <c r="F27" s="67">
        <v>118</v>
      </c>
      <c r="G27" s="96">
        <f t="shared" si="3"/>
        <v>0.142857142857143</v>
      </c>
      <c r="H27" s="67">
        <v>5.9</v>
      </c>
      <c r="I27" s="67">
        <v>18</v>
      </c>
      <c r="J27" s="43">
        <v>820</v>
      </c>
      <c r="K27" s="79">
        <v>1205</v>
      </c>
      <c r="L27" s="68">
        <v>785.45</v>
      </c>
      <c r="M27" s="68">
        <v>39.3</v>
      </c>
      <c r="N27" s="67">
        <v>1400</v>
      </c>
      <c r="O27" s="67">
        <v>1600</v>
      </c>
      <c r="P27" s="67">
        <v>503.75</v>
      </c>
      <c r="Q27" s="103">
        <v>0.359821428571429</v>
      </c>
      <c r="R27" s="67">
        <v>0</v>
      </c>
    </row>
    <row r="28" customFormat="1" spans="1:18">
      <c r="A28" s="43">
        <v>365</v>
      </c>
      <c r="B28" s="29" t="s">
        <v>311</v>
      </c>
      <c r="C28" s="29" t="s">
        <v>305</v>
      </c>
      <c r="D28" s="67">
        <v>27</v>
      </c>
      <c r="E28" s="67">
        <v>51</v>
      </c>
      <c r="F28" s="67">
        <v>4932</v>
      </c>
      <c r="G28" s="96">
        <f t="shared" si="3"/>
        <v>1.88888888888889</v>
      </c>
      <c r="H28" s="67">
        <v>591.8</v>
      </c>
      <c r="I28" s="67">
        <v>0</v>
      </c>
      <c r="J28" s="43">
        <v>3620</v>
      </c>
      <c r="K28" s="79">
        <v>4005</v>
      </c>
      <c r="L28" s="68">
        <v>2063.63</v>
      </c>
      <c r="M28" s="68">
        <v>103.2</v>
      </c>
      <c r="N28" s="67">
        <v>9500</v>
      </c>
      <c r="O28" s="67">
        <v>10770</v>
      </c>
      <c r="P28" s="67">
        <v>15488.15</v>
      </c>
      <c r="Q28" s="103">
        <v>1.63033157894737</v>
      </c>
      <c r="R28" s="67">
        <v>3872</v>
      </c>
    </row>
    <row r="29" customFormat="1" spans="1:18">
      <c r="A29" s="43">
        <v>379</v>
      </c>
      <c r="B29" s="29" t="s">
        <v>312</v>
      </c>
      <c r="C29" s="29" t="s">
        <v>305</v>
      </c>
      <c r="D29" s="67">
        <v>14</v>
      </c>
      <c r="E29" s="67">
        <v>5.55</v>
      </c>
      <c r="F29" s="67">
        <v>528.55</v>
      </c>
      <c r="G29" s="96">
        <f t="shared" si="3"/>
        <v>0.396428571428571</v>
      </c>
      <c r="H29" s="67">
        <v>26.4</v>
      </c>
      <c r="I29" s="67">
        <v>25.4</v>
      </c>
      <c r="J29" s="43">
        <v>1120</v>
      </c>
      <c r="K29" s="79">
        <v>1505</v>
      </c>
      <c r="L29" s="68">
        <v>1229.74</v>
      </c>
      <c r="M29" s="68">
        <v>61.5</v>
      </c>
      <c r="N29" s="67">
        <v>1600</v>
      </c>
      <c r="O29" s="67">
        <v>2000</v>
      </c>
      <c r="P29" s="67">
        <v>2652</v>
      </c>
      <c r="Q29" s="103">
        <v>1.6575</v>
      </c>
      <c r="R29" s="67">
        <v>663</v>
      </c>
    </row>
    <row r="30" customFormat="1" spans="1:18">
      <c r="A30" s="43">
        <v>513</v>
      </c>
      <c r="B30" s="29" t="s">
        <v>313</v>
      </c>
      <c r="C30" s="29" t="s">
        <v>305</v>
      </c>
      <c r="D30" s="67">
        <v>13</v>
      </c>
      <c r="E30" s="67">
        <v>13.7</v>
      </c>
      <c r="F30" s="67">
        <v>1575.1</v>
      </c>
      <c r="G30" s="96">
        <f t="shared" si="3"/>
        <v>1.05384615384615</v>
      </c>
      <c r="H30" s="67">
        <v>157.5</v>
      </c>
      <c r="I30" s="67">
        <v>0</v>
      </c>
      <c r="J30" s="43">
        <v>1220</v>
      </c>
      <c r="K30" s="79">
        <v>1605</v>
      </c>
      <c r="L30" s="68">
        <v>826.36</v>
      </c>
      <c r="M30" s="68">
        <v>41.3</v>
      </c>
      <c r="N30" s="67">
        <v>2134</v>
      </c>
      <c r="O30" s="67">
        <v>2500</v>
      </c>
      <c r="P30" s="67">
        <v>631</v>
      </c>
      <c r="Q30" s="103">
        <v>0.295688847235239</v>
      </c>
      <c r="R30" s="67">
        <v>0</v>
      </c>
    </row>
    <row r="31" customFormat="1" spans="1:18">
      <c r="A31" s="43">
        <v>516</v>
      </c>
      <c r="B31" s="29" t="s">
        <v>314</v>
      </c>
      <c r="C31" s="29" t="s">
        <v>305</v>
      </c>
      <c r="D31" s="67">
        <v>7</v>
      </c>
      <c r="E31" s="67">
        <v>2</v>
      </c>
      <c r="F31" s="67">
        <v>140.8</v>
      </c>
      <c r="G31" s="96">
        <f t="shared" si="3"/>
        <v>0.285714285714286</v>
      </c>
      <c r="H31" s="67">
        <v>7</v>
      </c>
      <c r="I31" s="67">
        <v>15</v>
      </c>
      <c r="J31" s="43">
        <v>1020</v>
      </c>
      <c r="K31" s="79">
        <v>1405</v>
      </c>
      <c r="L31" s="68">
        <v>158.5</v>
      </c>
      <c r="M31" s="68">
        <v>7.9</v>
      </c>
      <c r="N31" s="67">
        <v>1600</v>
      </c>
      <c r="O31" s="67">
        <v>2000</v>
      </c>
      <c r="P31" s="67">
        <v>339.6</v>
      </c>
      <c r="Q31" s="103">
        <v>0.21225</v>
      </c>
      <c r="R31" s="67">
        <v>0</v>
      </c>
    </row>
    <row r="32" customFormat="1" spans="1:18">
      <c r="A32" s="43">
        <v>570</v>
      </c>
      <c r="B32" s="29" t="s">
        <v>315</v>
      </c>
      <c r="C32" s="29" t="s">
        <v>305</v>
      </c>
      <c r="D32" s="67">
        <v>15</v>
      </c>
      <c r="E32" s="67">
        <v>9</v>
      </c>
      <c r="F32" s="67">
        <v>805.34</v>
      </c>
      <c r="G32" s="96">
        <f t="shared" si="3"/>
        <v>0.6</v>
      </c>
      <c r="H32" s="67">
        <v>40.3</v>
      </c>
      <c r="I32" s="67">
        <v>18</v>
      </c>
      <c r="J32" s="43">
        <v>1320</v>
      </c>
      <c r="K32" s="79">
        <v>1705</v>
      </c>
      <c r="L32" s="68">
        <v>974.77</v>
      </c>
      <c r="M32" s="68">
        <v>48.7</v>
      </c>
      <c r="N32" s="67">
        <v>2600</v>
      </c>
      <c r="O32" s="67">
        <v>3000</v>
      </c>
      <c r="P32" s="67">
        <v>1594</v>
      </c>
      <c r="Q32" s="103">
        <v>0.613076923076923</v>
      </c>
      <c r="R32" s="67">
        <v>239.1</v>
      </c>
    </row>
    <row r="33" customFormat="1" spans="1:18">
      <c r="A33" s="43">
        <v>577</v>
      </c>
      <c r="B33" s="29" t="s">
        <v>316</v>
      </c>
      <c r="C33" s="29" t="s">
        <v>305</v>
      </c>
      <c r="D33" s="67">
        <v>10</v>
      </c>
      <c r="E33" s="67">
        <v>5</v>
      </c>
      <c r="F33" s="67">
        <v>463.1</v>
      </c>
      <c r="G33" s="96">
        <f t="shared" si="3"/>
        <v>0.5</v>
      </c>
      <c r="H33" s="67">
        <v>23.2</v>
      </c>
      <c r="I33" s="67">
        <v>15</v>
      </c>
      <c r="J33" s="43">
        <v>820</v>
      </c>
      <c r="K33" s="79">
        <v>1205</v>
      </c>
      <c r="L33" s="68">
        <v>767.89</v>
      </c>
      <c r="M33" s="68">
        <v>38.4</v>
      </c>
      <c r="N33" s="67">
        <v>1400</v>
      </c>
      <c r="O33" s="67">
        <v>1500</v>
      </c>
      <c r="P33" s="67">
        <v>135</v>
      </c>
      <c r="Q33" s="103">
        <v>0.0964285714285714</v>
      </c>
      <c r="R33" s="67">
        <v>0</v>
      </c>
    </row>
    <row r="34" customFormat="1" spans="1:18">
      <c r="A34" s="43">
        <v>582</v>
      </c>
      <c r="B34" s="29" t="s">
        <v>317</v>
      </c>
      <c r="C34" s="29" t="s">
        <v>305</v>
      </c>
      <c r="D34" s="67">
        <v>27</v>
      </c>
      <c r="E34" s="67">
        <v>22.35</v>
      </c>
      <c r="F34" s="67">
        <v>2218.2</v>
      </c>
      <c r="G34" s="96">
        <f t="shared" si="3"/>
        <v>0.827777777777778</v>
      </c>
      <c r="H34" s="67">
        <v>177.5</v>
      </c>
      <c r="I34" s="67">
        <v>0</v>
      </c>
      <c r="J34" s="43">
        <v>3620</v>
      </c>
      <c r="K34" s="79">
        <v>4005</v>
      </c>
      <c r="L34" s="68">
        <v>1820.45</v>
      </c>
      <c r="M34" s="68">
        <v>91</v>
      </c>
      <c r="N34" s="67">
        <v>8500</v>
      </c>
      <c r="O34" s="67">
        <v>10000</v>
      </c>
      <c r="P34" s="67">
        <v>10514.39</v>
      </c>
      <c r="Q34" s="103">
        <v>1.23698705882353</v>
      </c>
      <c r="R34" s="67">
        <v>2628.6</v>
      </c>
    </row>
    <row r="35" customFormat="1" spans="1:18">
      <c r="A35" s="43">
        <v>714</v>
      </c>
      <c r="B35" s="29" t="s">
        <v>318</v>
      </c>
      <c r="C35" s="29" t="s">
        <v>305</v>
      </c>
      <c r="D35" s="67">
        <v>8</v>
      </c>
      <c r="E35" s="67">
        <v>4</v>
      </c>
      <c r="F35" s="67">
        <v>463</v>
      </c>
      <c r="G35" s="96">
        <f t="shared" si="3"/>
        <v>0.5</v>
      </c>
      <c r="H35" s="67">
        <v>23.2</v>
      </c>
      <c r="I35" s="67">
        <v>12</v>
      </c>
      <c r="J35" s="43">
        <v>820</v>
      </c>
      <c r="K35" s="79">
        <v>1205</v>
      </c>
      <c r="L35" s="68">
        <v>1189.88</v>
      </c>
      <c r="M35" s="68">
        <v>59.5</v>
      </c>
      <c r="N35" s="67">
        <v>1400</v>
      </c>
      <c r="O35" s="67">
        <v>1500</v>
      </c>
      <c r="P35" s="67">
        <v>1008</v>
      </c>
      <c r="Q35" s="103">
        <v>0.72</v>
      </c>
      <c r="R35" s="67">
        <v>151.2</v>
      </c>
    </row>
    <row r="36" customFormat="1" spans="1:18">
      <c r="A36" s="43">
        <v>734</v>
      </c>
      <c r="B36" s="29" t="s">
        <v>319</v>
      </c>
      <c r="C36" s="29" t="s">
        <v>305</v>
      </c>
      <c r="D36" s="67">
        <v>16</v>
      </c>
      <c r="E36" s="67">
        <v>3</v>
      </c>
      <c r="F36" s="67">
        <v>264</v>
      </c>
      <c r="G36" s="96">
        <f t="shared" si="3"/>
        <v>0.1875</v>
      </c>
      <c r="H36" s="67">
        <v>13.2</v>
      </c>
      <c r="I36" s="67">
        <v>39</v>
      </c>
      <c r="J36" s="43">
        <v>1320</v>
      </c>
      <c r="K36" s="79">
        <v>1705</v>
      </c>
      <c r="L36" s="68">
        <v>455.08</v>
      </c>
      <c r="M36" s="68">
        <v>22.8</v>
      </c>
      <c r="N36" s="67">
        <v>2500</v>
      </c>
      <c r="O36" s="67">
        <v>2800</v>
      </c>
      <c r="P36" s="67">
        <v>1854</v>
      </c>
      <c r="Q36" s="103">
        <v>0.7416</v>
      </c>
      <c r="R36" s="67">
        <v>278.1</v>
      </c>
    </row>
    <row r="37" s="3" customFormat="1" spans="1:18">
      <c r="A37" s="37" t="s">
        <v>303</v>
      </c>
      <c r="B37" s="38"/>
      <c r="C37" s="38" t="s">
        <v>305</v>
      </c>
      <c r="D37" s="48">
        <f t="shared" ref="D37:F37" si="5">SUM(D22:D36)</f>
        <v>269</v>
      </c>
      <c r="E37" s="48">
        <f t="shared" si="5"/>
        <v>209</v>
      </c>
      <c r="F37" s="48">
        <f t="shared" si="5"/>
        <v>20445</v>
      </c>
      <c r="G37" s="97">
        <f t="shared" si="3"/>
        <v>0.776951672862453</v>
      </c>
      <c r="H37" s="48">
        <f t="shared" ref="H37:M37" si="6">SUM(H22:H36)</f>
        <v>1943.5</v>
      </c>
      <c r="I37" s="48">
        <f t="shared" si="6"/>
        <v>280.2</v>
      </c>
      <c r="J37" s="48">
        <f t="shared" si="6"/>
        <v>28880</v>
      </c>
      <c r="K37" s="48">
        <f t="shared" si="6"/>
        <v>34660</v>
      </c>
      <c r="L37" s="48">
        <f t="shared" si="6"/>
        <v>26018.73</v>
      </c>
      <c r="M37" s="81">
        <f t="shared" si="6"/>
        <v>1582.1</v>
      </c>
      <c r="N37" s="70">
        <v>58934</v>
      </c>
      <c r="O37" s="70">
        <v>68756</v>
      </c>
      <c r="P37" s="70">
        <v>72607.27</v>
      </c>
      <c r="Q37" s="104">
        <v>1.232</v>
      </c>
      <c r="R37" s="48">
        <f>SUM(R22:R36)</f>
        <v>16639.5</v>
      </c>
    </row>
    <row r="38" customFormat="1" spans="1:18">
      <c r="A38" s="50">
        <v>385</v>
      </c>
      <c r="B38" s="22" t="s">
        <v>320</v>
      </c>
      <c r="C38" s="22" t="s">
        <v>321</v>
      </c>
      <c r="D38" s="67">
        <v>20</v>
      </c>
      <c r="E38" s="67">
        <v>12.2</v>
      </c>
      <c r="F38" s="67">
        <v>1150.65</v>
      </c>
      <c r="G38" s="96">
        <f t="shared" si="3"/>
        <v>0.61</v>
      </c>
      <c r="H38" s="67">
        <v>57.5</v>
      </c>
      <c r="I38" s="67">
        <v>23.4</v>
      </c>
      <c r="J38" s="51">
        <v>2213</v>
      </c>
      <c r="K38" s="52">
        <v>2656</v>
      </c>
      <c r="L38" s="68">
        <v>2026.89</v>
      </c>
      <c r="M38" s="68">
        <v>101.3</v>
      </c>
      <c r="N38" s="67">
        <v>4092</v>
      </c>
      <c r="O38" s="67">
        <v>4774</v>
      </c>
      <c r="P38" s="67">
        <v>635.6</v>
      </c>
      <c r="Q38" s="103">
        <v>0.155327468230694</v>
      </c>
      <c r="R38" s="67">
        <v>0</v>
      </c>
    </row>
    <row r="39" customFormat="1" spans="1:18">
      <c r="A39" s="44">
        <v>377</v>
      </c>
      <c r="B39" s="30" t="s">
        <v>322</v>
      </c>
      <c r="C39" s="30" t="s">
        <v>321</v>
      </c>
      <c r="D39" s="67">
        <v>17</v>
      </c>
      <c r="E39" s="67">
        <v>7.2</v>
      </c>
      <c r="F39" s="67">
        <v>623.12</v>
      </c>
      <c r="G39" s="96">
        <f t="shared" si="3"/>
        <v>0.423529411764706</v>
      </c>
      <c r="H39" s="67">
        <v>31.2</v>
      </c>
      <c r="I39" s="67">
        <v>29.4</v>
      </c>
      <c r="J39" s="51">
        <v>1238</v>
      </c>
      <c r="K39" s="52">
        <v>1485</v>
      </c>
      <c r="L39" s="68">
        <v>1242.86</v>
      </c>
      <c r="M39" s="68">
        <v>62.1</v>
      </c>
      <c r="N39" s="67">
        <v>2289</v>
      </c>
      <c r="O39" s="67">
        <v>2670</v>
      </c>
      <c r="P39" s="67">
        <v>770.2</v>
      </c>
      <c r="Q39" s="103">
        <v>0.33647881170817</v>
      </c>
      <c r="R39" s="67">
        <v>0</v>
      </c>
    </row>
    <row r="40" customFormat="1" spans="1:18">
      <c r="A40" s="44">
        <v>571</v>
      </c>
      <c r="B40" s="30" t="s">
        <v>323</v>
      </c>
      <c r="C40" s="30" t="s">
        <v>321</v>
      </c>
      <c r="D40" s="67">
        <v>32</v>
      </c>
      <c r="E40" s="67">
        <v>23.25</v>
      </c>
      <c r="F40" s="67">
        <v>2277.5</v>
      </c>
      <c r="G40" s="96">
        <f t="shared" si="3"/>
        <v>0.7265625</v>
      </c>
      <c r="H40" s="67">
        <v>113.9</v>
      </c>
      <c r="I40" s="67">
        <v>0</v>
      </c>
      <c r="J40" s="51">
        <v>3646</v>
      </c>
      <c r="K40" s="52">
        <v>4376</v>
      </c>
      <c r="L40" s="68">
        <v>4474.19</v>
      </c>
      <c r="M40" s="68">
        <v>357.9</v>
      </c>
      <c r="N40" s="67">
        <v>6743</v>
      </c>
      <c r="O40" s="67">
        <v>7867</v>
      </c>
      <c r="P40" s="67">
        <v>3969.2</v>
      </c>
      <c r="Q40" s="103">
        <v>0.588640071184932</v>
      </c>
      <c r="R40" s="67">
        <v>595.4</v>
      </c>
    </row>
    <row r="41" customFormat="1" spans="1:18">
      <c r="A41" s="44">
        <v>371</v>
      </c>
      <c r="B41" s="30" t="s">
        <v>324</v>
      </c>
      <c r="C41" s="30" t="s">
        <v>321</v>
      </c>
      <c r="D41" s="67">
        <v>5</v>
      </c>
      <c r="E41" s="67">
        <v>4</v>
      </c>
      <c r="F41" s="67">
        <v>281.2</v>
      </c>
      <c r="G41" s="96">
        <f t="shared" si="3"/>
        <v>0.8</v>
      </c>
      <c r="H41" s="67">
        <v>22.5</v>
      </c>
      <c r="I41" s="67">
        <v>0</v>
      </c>
      <c r="J41" s="51">
        <v>731</v>
      </c>
      <c r="K41" s="52">
        <v>878</v>
      </c>
      <c r="L41" s="68">
        <v>1049.12</v>
      </c>
      <c r="M41" s="68">
        <v>83.9</v>
      </c>
      <c r="N41" s="67">
        <v>1353</v>
      </c>
      <c r="O41" s="67">
        <v>1578</v>
      </c>
      <c r="P41" s="67">
        <v>488</v>
      </c>
      <c r="Q41" s="103">
        <v>0.360679970436068</v>
      </c>
      <c r="R41" s="67">
        <v>0</v>
      </c>
    </row>
    <row r="42" customFormat="1" spans="1:18">
      <c r="A42" s="53">
        <v>541</v>
      </c>
      <c r="B42" s="54" t="s">
        <v>325</v>
      </c>
      <c r="C42" s="54" t="s">
        <v>321</v>
      </c>
      <c r="D42" s="67">
        <v>25</v>
      </c>
      <c r="E42" s="67">
        <v>18.56</v>
      </c>
      <c r="F42" s="67">
        <v>2021.24</v>
      </c>
      <c r="G42" s="96">
        <f t="shared" si="3"/>
        <v>0.7424</v>
      </c>
      <c r="H42" s="67">
        <v>101.1</v>
      </c>
      <c r="I42" s="67">
        <v>0</v>
      </c>
      <c r="J42" s="51">
        <v>2796</v>
      </c>
      <c r="K42" s="52">
        <v>3355</v>
      </c>
      <c r="L42" s="68">
        <v>1969.02</v>
      </c>
      <c r="M42" s="68">
        <v>98.5</v>
      </c>
      <c r="N42" s="67">
        <v>5170</v>
      </c>
      <c r="O42" s="67">
        <v>6032</v>
      </c>
      <c r="P42" s="67">
        <v>2972</v>
      </c>
      <c r="Q42" s="103">
        <v>0.574854932301741</v>
      </c>
      <c r="R42" s="67">
        <v>445.8</v>
      </c>
    </row>
    <row r="43" customFormat="1" spans="1:18">
      <c r="A43" s="44">
        <v>733</v>
      </c>
      <c r="B43" s="30" t="s">
        <v>326</v>
      </c>
      <c r="C43" s="30" t="s">
        <v>321</v>
      </c>
      <c r="D43" s="67">
        <v>8</v>
      </c>
      <c r="E43" s="67">
        <v>16.5</v>
      </c>
      <c r="F43" s="67">
        <v>2115.34</v>
      </c>
      <c r="G43" s="96">
        <f t="shared" si="3"/>
        <v>2.0625</v>
      </c>
      <c r="H43" s="67">
        <v>253.8</v>
      </c>
      <c r="I43" s="67">
        <v>0</v>
      </c>
      <c r="J43" s="51">
        <v>757</v>
      </c>
      <c r="K43" s="52">
        <v>908</v>
      </c>
      <c r="L43" s="68">
        <v>405.96</v>
      </c>
      <c r="M43" s="68">
        <v>20.3</v>
      </c>
      <c r="N43" s="67">
        <v>1400</v>
      </c>
      <c r="O43" s="67">
        <v>1634</v>
      </c>
      <c r="P43" s="67">
        <v>1261.8</v>
      </c>
      <c r="Q43" s="103">
        <v>0.901285714285714</v>
      </c>
      <c r="R43" s="67">
        <v>189.3</v>
      </c>
    </row>
    <row r="44" customFormat="1" spans="1:18">
      <c r="A44" s="44">
        <v>387</v>
      </c>
      <c r="B44" s="30" t="s">
        <v>327</v>
      </c>
      <c r="C44" s="30" t="s">
        <v>321</v>
      </c>
      <c r="D44" s="67">
        <v>23</v>
      </c>
      <c r="E44" s="67">
        <v>13.1</v>
      </c>
      <c r="F44" s="67">
        <v>1435.15</v>
      </c>
      <c r="G44" s="96">
        <f t="shared" si="3"/>
        <v>0.569565217391304</v>
      </c>
      <c r="H44" s="67">
        <v>71.8</v>
      </c>
      <c r="I44" s="67">
        <v>29.7</v>
      </c>
      <c r="J44" s="51">
        <v>2236</v>
      </c>
      <c r="K44" s="52">
        <v>2684</v>
      </c>
      <c r="L44" s="68">
        <v>1202.18</v>
      </c>
      <c r="M44" s="68">
        <v>60.1</v>
      </c>
      <c r="N44" s="67">
        <v>4136</v>
      </c>
      <c r="O44" s="67">
        <v>4825</v>
      </c>
      <c r="P44" s="67">
        <v>3405.15</v>
      </c>
      <c r="Q44" s="103">
        <v>0.823295454545455</v>
      </c>
      <c r="R44" s="67">
        <v>510.8</v>
      </c>
    </row>
    <row r="45" customFormat="1" spans="1:18">
      <c r="A45" s="44">
        <v>573</v>
      </c>
      <c r="B45" s="30" t="s">
        <v>328</v>
      </c>
      <c r="C45" s="30" t="s">
        <v>321</v>
      </c>
      <c r="D45" s="67">
        <v>11</v>
      </c>
      <c r="E45" s="67">
        <v>3</v>
      </c>
      <c r="F45" s="67">
        <v>172</v>
      </c>
      <c r="G45" s="96">
        <f t="shared" si="3"/>
        <v>0.272727272727273</v>
      </c>
      <c r="H45" s="67">
        <v>8.6</v>
      </c>
      <c r="I45" s="67">
        <v>24</v>
      </c>
      <c r="J45" s="51">
        <v>853</v>
      </c>
      <c r="K45" s="52">
        <v>1023</v>
      </c>
      <c r="L45" s="68">
        <v>442.44</v>
      </c>
      <c r="M45" s="68">
        <v>22.1</v>
      </c>
      <c r="N45" s="67">
        <v>1577</v>
      </c>
      <c r="O45" s="67">
        <v>1839</v>
      </c>
      <c r="P45" s="67">
        <v>135</v>
      </c>
      <c r="Q45" s="103">
        <v>0.0856055802155992</v>
      </c>
      <c r="R45" s="67">
        <v>0</v>
      </c>
    </row>
    <row r="46" customFormat="1" spans="1:18">
      <c r="A46" s="44">
        <v>514</v>
      </c>
      <c r="B46" s="30" t="s">
        <v>329</v>
      </c>
      <c r="C46" s="30" t="s">
        <v>321</v>
      </c>
      <c r="D46" s="67">
        <v>17</v>
      </c>
      <c r="E46" s="67">
        <v>12.45</v>
      </c>
      <c r="F46" s="67">
        <v>1431.27</v>
      </c>
      <c r="G46" s="96">
        <f t="shared" si="3"/>
        <v>0.732352941176471</v>
      </c>
      <c r="H46" s="67">
        <v>71.6</v>
      </c>
      <c r="I46" s="67">
        <v>0</v>
      </c>
      <c r="J46" s="51">
        <v>1789</v>
      </c>
      <c r="K46" s="52">
        <v>2147</v>
      </c>
      <c r="L46" s="68">
        <v>1790.45</v>
      </c>
      <c r="M46" s="68">
        <v>89.5</v>
      </c>
      <c r="N46" s="67">
        <v>3309</v>
      </c>
      <c r="O46" s="67">
        <v>3860</v>
      </c>
      <c r="P46" s="67">
        <v>2644</v>
      </c>
      <c r="Q46" s="103">
        <v>0.799032940465397</v>
      </c>
      <c r="R46" s="67">
        <v>396.6</v>
      </c>
    </row>
    <row r="47" customFormat="1" spans="1:18">
      <c r="A47" s="44">
        <v>546</v>
      </c>
      <c r="B47" s="30" t="s">
        <v>330</v>
      </c>
      <c r="C47" s="30" t="s">
        <v>321</v>
      </c>
      <c r="D47" s="67">
        <v>10</v>
      </c>
      <c r="E47" s="67">
        <v>2.05</v>
      </c>
      <c r="F47" s="67">
        <v>161.87</v>
      </c>
      <c r="G47" s="96">
        <f t="shared" si="3"/>
        <v>0.205</v>
      </c>
      <c r="H47" s="67">
        <v>8.1</v>
      </c>
      <c r="I47" s="67">
        <v>23.9</v>
      </c>
      <c r="J47" s="51">
        <v>772</v>
      </c>
      <c r="K47" s="52">
        <v>926</v>
      </c>
      <c r="L47" s="68">
        <v>941.11</v>
      </c>
      <c r="M47" s="68">
        <v>75.3</v>
      </c>
      <c r="N47" s="67">
        <v>1427</v>
      </c>
      <c r="O47" s="67">
        <v>1665</v>
      </c>
      <c r="P47" s="67">
        <v>583.2</v>
      </c>
      <c r="Q47" s="103">
        <v>0.408689558514366</v>
      </c>
      <c r="R47" s="67">
        <v>0</v>
      </c>
    </row>
    <row r="48" customFormat="1" spans="1:18">
      <c r="A48" s="44">
        <v>574</v>
      </c>
      <c r="B48" s="30" t="s">
        <v>331</v>
      </c>
      <c r="C48" s="30" t="s">
        <v>321</v>
      </c>
      <c r="D48" s="67"/>
      <c r="E48" s="67"/>
      <c r="F48" s="67"/>
      <c r="G48" s="96"/>
      <c r="H48" s="67">
        <v>0</v>
      </c>
      <c r="I48" s="67">
        <v>0</v>
      </c>
      <c r="J48" s="51">
        <v>435</v>
      </c>
      <c r="K48" s="52">
        <v>522</v>
      </c>
      <c r="L48" s="68">
        <v>67</v>
      </c>
      <c r="M48" s="68">
        <v>3.4</v>
      </c>
      <c r="N48" s="67">
        <v>804</v>
      </c>
      <c r="O48" s="67">
        <v>938</v>
      </c>
      <c r="P48" s="67">
        <v>45</v>
      </c>
      <c r="Q48" s="103">
        <v>0.0559701492537313</v>
      </c>
      <c r="R48" s="67">
        <v>0</v>
      </c>
    </row>
    <row r="49" customFormat="1" spans="1:18">
      <c r="A49" s="44">
        <v>737</v>
      </c>
      <c r="B49" s="30" t="s">
        <v>332</v>
      </c>
      <c r="C49" s="30" t="s">
        <v>321</v>
      </c>
      <c r="D49" s="67">
        <v>11</v>
      </c>
      <c r="E49" s="67">
        <v>16.85</v>
      </c>
      <c r="F49" s="67">
        <v>1412.04</v>
      </c>
      <c r="G49" s="96">
        <f t="shared" ref="G49:G70" si="7">E49/D49</f>
        <v>1.53181818181818</v>
      </c>
      <c r="H49" s="67">
        <v>169.4</v>
      </c>
      <c r="I49" s="67">
        <v>0</v>
      </c>
      <c r="J49" s="51">
        <v>1129</v>
      </c>
      <c r="K49" s="52">
        <v>1355</v>
      </c>
      <c r="L49" s="68">
        <v>844.54</v>
      </c>
      <c r="M49" s="68">
        <v>42.2</v>
      </c>
      <c r="N49" s="67">
        <v>2089</v>
      </c>
      <c r="O49" s="67">
        <v>2437</v>
      </c>
      <c r="P49" s="67">
        <v>887</v>
      </c>
      <c r="Q49" s="103">
        <v>0.424605074198181</v>
      </c>
      <c r="R49" s="67">
        <v>0</v>
      </c>
    </row>
    <row r="50" customFormat="1" spans="1:18">
      <c r="A50" s="44">
        <v>588</v>
      </c>
      <c r="B50" s="30" t="s">
        <v>333</v>
      </c>
      <c r="C50" s="30" t="s">
        <v>321</v>
      </c>
      <c r="D50" s="67">
        <v>6</v>
      </c>
      <c r="E50" s="67">
        <v>7.95</v>
      </c>
      <c r="F50" s="67">
        <v>796.49</v>
      </c>
      <c r="G50" s="96">
        <f t="shared" si="7"/>
        <v>1.325</v>
      </c>
      <c r="H50" s="67">
        <v>95.6</v>
      </c>
      <c r="I50" s="67">
        <v>0</v>
      </c>
      <c r="J50" s="51">
        <v>831</v>
      </c>
      <c r="K50" s="52">
        <v>997</v>
      </c>
      <c r="L50" s="68">
        <v>871.35</v>
      </c>
      <c r="M50" s="68">
        <v>43.6</v>
      </c>
      <c r="N50" s="67">
        <v>1536</v>
      </c>
      <c r="O50" s="67">
        <v>1792</v>
      </c>
      <c r="P50" s="67">
        <v>1071</v>
      </c>
      <c r="Q50" s="103">
        <v>0.697265625</v>
      </c>
      <c r="R50" s="67">
        <v>160.7</v>
      </c>
    </row>
    <row r="51" customFormat="1" spans="1:18">
      <c r="A51" s="44">
        <v>399</v>
      </c>
      <c r="B51" s="30" t="s">
        <v>334</v>
      </c>
      <c r="C51" s="30" t="s">
        <v>321</v>
      </c>
      <c r="D51" s="67">
        <v>8</v>
      </c>
      <c r="E51" s="67">
        <v>4</v>
      </c>
      <c r="F51" s="67">
        <v>542</v>
      </c>
      <c r="G51" s="96">
        <f t="shared" si="7"/>
        <v>0.5</v>
      </c>
      <c r="H51" s="67">
        <v>27.1</v>
      </c>
      <c r="I51" s="67">
        <v>12</v>
      </c>
      <c r="J51" s="51">
        <v>877</v>
      </c>
      <c r="K51" s="52">
        <v>1053</v>
      </c>
      <c r="L51" s="68">
        <v>640.1</v>
      </c>
      <c r="M51" s="68">
        <v>32</v>
      </c>
      <c r="N51" s="67">
        <v>1622</v>
      </c>
      <c r="O51" s="67">
        <v>1893</v>
      </c>
      <c r="P51" s="67">
        <v>360</v>
      </c>
      <c r="Q51" s="103">
        <v>0.221948212083847</v>
      </c>
      <c r="R51" s="67">
        <v>0</v>
      </c>
    </row>
    <row r="52" customFormat="1" spans="1:18">
      <c r="A52" s="44">
        <v>389</v>
      </c>
      <c r="B52" s="30" t="s">
        <v>335</v>
      </c>
      <c r="C52" s="30" t="s">
        <v>321</v>
      </c>
      <c r="D52" s="67">
        <v>10</v>
      </c>
      <c r="E52" s="67">
        <v>2.2</v>
      </c>
      <c r="F52" s="67">
        <v>146.1</v>
      </c>
      <c r="G52" s="96">
        <f t="shared" si="7"/>
        <v>0.22</v>
      </c>
      <c r="H52" s="67">
        <v>7.3</v>
      </c>
      <c r="I52" s="67">
        <v>23.4</v>
      </c>
      <c r="J52" s="51">
        <v>897</v>
      </c>
      <c r="K52" s="52">
        <v>1077</v>
      </c>
      <c r="L52" s="68">
        <v>642.42</v>
      </c>
      <c r="M52" s="68">
        <v>32.1</v>
      </c>
      <c r="N52" s="67">
        <v>1659</v>
      </c>
      <c r="O52" s="67">
        <v>1936</v>
      </c>
      <c r="P52" s="67">
        <v>45</v>
      </c>
      <c r="Q52" s="103">
        <v>0.027124773960217</v>
      </c>
      <c r="R52" s="67">
        <v>0</v>
      </c>
    </row>
    <row r="53" customFormat="1" spans="1:18">
      <c r="A53" s="44">
        <v>512</v>
      </c>
      <c r="B53" s="30" t="s">
        <v>336</v>
      </c>
      <c r="C53" s="30" t="s">
        <v>321</v>
      </c>
      <c r="D53" s="67">
        <v>12</v>
      </c>
      <c r="E53" s="67">
        <v>12.75</v>
      </c>
      <c r="F53" s="67">
        <v>1098</v>
      </c>
      <c r="G53" s="96">
        <f t="shared" si="7"/>
        <v>1.0625</v>
      </c>
      <c r="H53" s="67">
        <v>109.8</v>
      </c>
      <c r="I53" s="67">
        <v>0</v>
      </c>
      <c r="J53" s="51">
        <v>1498</v>
      </c>
      <c r="K53" s="52">
        <v>1798</v>
      </c>
      <c r="L53" s="68">
        <v>811.52</v>
      </c>
      <c r="M53" s="68">
        <v>40.6</v>
      </c>
      <c r="N53" s="67">
        <v>2771</v>
      </c>
      <c r="O53" s="67">
        <v>3233</v>
      </c>
      <c r="P53" s="67">
        <v>722</v>
      </c>
      <c r="Q53" s="103">
        <v>0.260555756044749</v>
      </c>
      <c r="R53" s="67">
        <v>0</v>
      </c>
    </row>
    <row r="54" customFormat="1" spans="1:18">
      <c r="A54" s="44">
        <v>584</v>
      </c>
      <c r="B54" s="30" t="s">
        <v>337</v>
      </c>
      <c r="C54" s="30" t="s">
        <v>321</v>
      </c>
      <c r="D54" s="67">
        <v>11</v>
      </c>
      <c r="E54" s="67">
        <v>3</v>
      </c>
      <c r="F54" s="67">
        <v>298.3</v>
      </c>
      <c r="G54" s="96">
        <f t="shared" si="7"/>
        <v>0.272727272727273</v>
      </c>
      <c r="H54" s="67">
        <v>14.9</v>
      </c>
      <c r="I54" s="67">
        <v>24</v>
      </c>
      <c r="J54" s="51">
        <v>942</v>
      </c>
      <c r="K54" s="52">
        <v>1130</v>
      </c>
      <c r="L54" s="68">
        <v>628.16</v>
      </c>
      <c r="M54" s="68">
        <v>31.4</v>
      </c>
      <c r="N54" s="67">
        <v>1742</v>
      </c>
      <c r="O54" s="67">
        <v>2032</v>
      </c>
      <c r="P54" s="67">
        <v>585</v>
      </c>
      <c r="Q54" s="103">
        <v>0.335820895522388</v>
      </c>
      <c r="R54" s="67">
        <v>0</v>
      </c>
    </row>
    <row r="55" s="3" customFormat="1" spans="1:18">
      <c r="A55" s="37" t="s">
        <v>303</v>
      </c>
      <c r="B55" s="38"/>
      <c r="C55" s="39" t="s">
        <v>321</v>
      </c>
      <c r="D55" s="37">
        <f t="shared" ref="D55:F55" si="8">SUM(D38:D54)</f>
        <v>226</v>
      </c>
      <c r="E55" s="37">
        <f t="shared" si="8"/>
        <v>159.06</v>
      </c>
      <c r="F55" s="37">
        <f t="shared" si="8"/>
        <v>15962.27</v>
      </c>
      <c r="G55" s="97">
        <f t="shared" si="7"/>
        <v>0.703805309734513</v>
      </c>
      <c r="H55" s="37">
        <f t="shared" ref="H55:M55" si="9">SUM(H38:H54)</f>
        <v>1164.2</v>
      </c>
      <c r="I55" s="37">
        <f t="shared" si="9"/>
        <v>189.8</v>
      </c>
      <c r="J55" s="37">
        <f t="shared" si="9"/>
        <v>23640</v>
      </c>
      <c r="K55" s="37">
        <f t="shared" si="9"/>
        <v>28370</v>
      </c>
      <c r="L55" s="37">
        <f t="shared" si="9"/>
        <v>20049.31</v>
      </c>
      <c r="M55" s="55">
        <f t="shared" si="9"/>
        <v>1196.3</v>
      </c>
      <c r="N55" s="70">
        <v>43719</v>
      </c>
      <c r="O55" s="70">
        <v>51005</v>
      </c>
      <c r="P55" s="70">
        <v>20579.15</v>
      </c>
      <c r="Q55" s="104">
        <v>0.4707</v>
      </c>
      <c r="R55" s="37">
        <f>SUM(R38:R54)</f>
        <v>2298.6</v>
      </c>
    </row>
    <row r="56" customFormat="1" spans="1:18">
      <c r="A56" s="20">
        <v>355</v>
      </c>
      <c r="B56" s="21" t="s">
        <v>338</v>
      </c>
      <c r="C56" s="21" t="s">
        <v>339</v>
      </c>
      <c r="D56" s="67">
        <v>26</v>
      </c>
      <c r="E56" s="67">
        <v>14.6</v>
      </c>
      <c r="F56" s="67">
        <v>1605.1</v>
      </c>
      <c r="G56" s="96">
        <f t="shared" si="7"/>
        <v>0.561538461538462</v>
      </c>
      <c r="H56" s="67">
        <v>80.3</v>
      </c>
      <c r="I56" s="67">
        <v>34.2</v>
      </c>
      <c r="J56" s="43">
        <v>3300</v>
      </c>
      <c r="K56" s="79">
        <v>3590</v>
      </c>
      <c r="L56" s="68">
        <v>2393.46</v>
      </c>
      <c r="M56" s="68">
        <v>119.7</v>
      </c>
      <c r="N56" s="67">
        <v>5000</v>
      </c>
      <c r="O56" s="67">
        <v>5544</v>
      </c>
      <c r="P56" s="67">
        <v>2611.04</v>
      </c>
      <c r="Q56" s="103">
        <v>0.522208</v>
      </c>
      <c r="R56" s="67">
        <v>391.7</v>
      </c>
    </row>
    <row r="57" customFormat="1" spans="1:18">
      <c r="A57" s="28">
        <v>363</v>
      </c>
      <c r="B57" s="29" t="s">
        <v>340</v>
      </c>
      <c r="C57" s="29" t="s">
        <v>339</v>
      </c>
      <c r="D57" s="67">
        <v>15</v>
      </c>
      <c r="E57" s="67">
        <v>16.25</v>
      </c>
      <c r="F57" s="67">
        <v>1358.71</v>
      </c>
      <c r="G57" s="96">
        <f t="shared" si="7"/>
        <v>1.08333333333333</v>
      </c>
      <c r="H57" s="67">
        <v>135.9</v>
      </c>
      <c r="I57" s="67">
        <v>0</v>
      </c>
      <c r="J57" s="43">
        <v>1680</v>
      </c>
      <c r="K57" s="79">
        <v>1955</v>
      </c>
      <c r="L57" s="68">
        <v>2322.85</v>
      </c>
      <c r="M57" s="68">
        <v>185.8</v>
      </c>
      <c r="N57" s="67">
        <v>3367</v>
      </c>
      <c r="O57" s="67">
        <v>3870</v>
      </c>
      <c r="P57" s="67">
        <v>1117.86</v>
      </c>
      <c r="Q57" s="103">
        <v>0.332004752004752</v>
      </c>
      <c r="R57" s="67">
        <v>0</v>
      </c>
    </row>
    <row r="58" customFormat="1" spans="1:18">
      <c r="A58" s="28">
        <v>373</v>
      </c>
      <c r="B58" s="29" t="s">
        <v>341</v>
      </c>
      <c r="C58" s="29" t="s">
        <v>339</v>
      </c>
      <c r="D58" s="67">
        <v>17</v>
      </c>
      <c r="E58" s="67">
        <v>12.5</v>
      </c>
      <c r="F58" s="67">
        <v>848.6</v>
      </c>
      <c r="G58" s="96">
        <f t="shared" si="7"/>
        <v>0.735294117647059</v>
      </c>
      <c r="H58" s="67">
        <v>42.4</v>
      </c>
      <c r="I58" s="67">
        <v>0</v>
      </c>
      <c r="J58" s="43">
        <v>1341</v>
      </c>
      <c r="K58" s="79">
        <v>1630</v>
      </c>
      <c r="L58" s="68">
        <v>1559.82</v>
      </c>
      <c r="M58" s="68">
        <v>78</v>
      </c>
      <c r="N58" s="67">
        <v>2948</v>
      </c>
      <c r="O58" s="67">
        <v>3480</v>
      </c>
      <c r="P58" s="67">
        <v>753</v>
      </c>
      <c r="Q58" s="103">
        <v>0.255427408412483</v>
      </c>
      <c r="R58" s="67">
        <v>0</v>
      </c>
    </row>
    <row r="59" customFormat="1" spans="1:18">
      <c r="A59" s="28">
        <v>511</v>
      </c>
      <c r="B59" s="29" t="s">
        <v>342</v>
      </c>
      <c r="C59" s="29" t="s">
        <v>339</v>
      </c>
      <c r="D59" s="67">
        <v>12</v>
      </c>
      <c r="E59" s="67">
        <v>11.45</v>
      </c>
      <c r="F59" s="67">
        <v>1241.37</v>
      </c>
      <c r="G59" s="96">
        <f t="shared" si="7"/>
        <v>0.954166666666667</v>
      </c>
      <c r="H59" s="67">
        <v>99.3</v>
      </c>
      <c r="I59" s="67">
        <v>0</v>
      </c>
      <c r="J59" s="43">
        <v>730</v>
      </c>
      <c r="K59" s="79">
        <v>990</v>
      </c>
      <c r="L59" s="68">
        <v>1149.02</v>
      </c>
      <c r="M59" s="68">
        <v>91.9</v>
      </c>
      <c r="N59" s="67">
        <v>2310</v>
      </c>
      <c r="O59" s="67">
        <v>2710</v>
      </c>
      <c r="P59" s="67">
        <v>2250</v>
      </c>
      <c r="Q59" s="103">
        <v>0.974025974025974</v>
      </c>
      <c r="R59" s="67">
        <v>337.5</v>
      </c>
    </row>
    <row r="60" customFormat="1" spans="1:18">
      <c r="A60" s="28">
        <v>515</v>
      </c>
      <c r="B60" s="29" t="s">
        <v>343</v>
      </c>
      <c r="C60" s="29" t="s">
        <v>339</v>
      </c>
      <c r="D60" s="67">
        <v>15</v>
      </c>
      <c r="E60" s="67">
        <v>11</v>
      </c>
      <c r="F60" s="67">
        <v>1005.19</v>
      </c>
      <c r="G60" s="96">
        <f t="shared" si="7"/>
        <v>0.733333333333333</v>
      </c>
      <c r="H60" s="67">
        <v>50.3</v>
      </c>
      <c r="I60" s="67">
        <v>0</v>
      </c>
      <c r="J60" s="43">
        <v>1500</v>
      </c>
      <c r="K60" s="79">
        <v>1790</v>
      </c>
      <c r="L60" s="68">
        <v>1796.78</v>
      </c>
      <c r="M60" s="68">
        <v>143.7</v>
      </c>
      <c r="N60" s="67">
        <v>3170</v>
      </c>
      <c r="O60" s="67">
        <v>3560</v>
      </c>
      <c r="P60" s="67">
        <v>4302</v>
      </c>
      <c r="Q60" s="103">
        <v>1.35709779179811</v>
      </c>
      <c r="R60" s="67">
        <v>1075.5</v>
      </c>
    </row>
    <row r="61" customFormat="1" spans="1:18">
      <c r="A61" s="28">
        <v>545</v>
      </c>
      <c r="B61" s="29" t="s">
        <v>344</v>
      </c>
      <c r="C61" s="29" t="s">
        <v>339</v>
      </c>
      <c r="D61" s="67">
        <v>12</v>
      </c>
      <c r="E61" s="67">
        <v>28.25</v>
      </c>
      <c r="F61" s="67">
        <v>2654.5</v>
      </c>
      <c r="G61" s="96">
        <f t="shared" si="7"/>
        <v>2.35416666666667</v>
      </c>
      <c r="H61" s="67">
        <v>318.5</v>
      </c>
      <c r="I61" s="67">
        <v>0</v>
      </c>
      <c r="J61" s="43">
        <v>680</v>
      </c>
      <c r="K61" s="79">
        <v>968</v>
      </c>
      <c r="L61" s="68">
        <v>1669.58</v>
      </c>
      <c r="M61" s="68">
        <v>133.6</v>
      </c>
      <c r="N61" s="67">
        <v>2280</v>
      </c>
      <c r="O61" s="67">
        <v>2780</v>
      </c>
      <c r="P61" s="67">
        <v>3059.18</v>
      </c>
      <c r="Q61" s="103">
        <v>1.34174561403509</v>
      </c>
      <c r="R61" s="67">
        <v>764.8</v>
      </c>
    </row>
    <row r="62" customFormat="1" spans="1:18">
      <c r="A62" s="28">
        <v>578</v>
      </c>
      <c r="B62" s="29" t="s">
        <v>345</v>
      </c>
      <c r="C62" s="29" t="s">
        <v>339</v>
      </c>
      <c r="D62" s="67">
        <v>22</v>
      </c>
      <c r="E62" s="67">
        <v>5</v>
      </c>
      <c r="F62" s="67">
        <v>511.37</v>
      </c>
      <c r="G62" s="96">
        <f t="shared" si="7"/>
        <v>0.227272727272727</v>
      </c>
      <c r="H62" s="67">
        <v>25.6</v>
      </c>
      <c r="I62" s="67">
        <v>51</v>
      </c>
      <c r="J62" s="43">
        <v>1670</v>
      </c>
      <c r="K62" s="79">
        <v>1960</v>
      </c>
      <c r="L62" s="68">
        <v>1332.57</v>
      </c>
      <c r="M62" s="68">
        <v>66.6</v>
      </c>
      <c r="N62" s="67">
        <v>3370</v>
      </c>
      <c r="O62" s="67">
        <v>3859</v>
      </c>
      <c r="P62" s="67">
        <v>3844.2</v>
      </c>
      <c r="Q62" s="103">
        <v>1.14071216617211</v>
      </c>
      <c r="R62" s="67">
        <v>576.6</v>
      </c>
    </row>
    <row r="63" customFormat="1" spans="1:18">
      <c r="A63" s="28">
        <v>598</v>
      </c>
      <c r="B63" s="29" t="s">
        <v>346</v>
      </c>
      <c r="C63" s="29" t="s">
        <v>339</v>
      </c>
      <c r="D63" s="67">
        <v>12</v>
      </c>
      <c r="E63" s="67">
        <v>2</v>
      </c>
      <c r="F63" s="67">
        <v>169.1</v>
      </c>
      <c r="G63" s="96">
        <f t="shared" si="7"/>
        <v>0.166666666666667</v>
      </c>
      <c r="H63" s="67">
        <v>8.5</v>
      </c>
      <c r="I63" s="67">
        <v>30</v>
      </c>
      <c r="J63" s="43">
        <v>570</v>
      </c>
      <c r="K63" s="79">
        <v>860</v>
      </c>
      <c r="L63" s="68">
        <v>1382.73</v>
      </c>
      <c r="M63" s="68">
        <v>110.6</v>
      </c>
      <c r="N63" s="67">
        <v>2170</v>
      </c>
      <c r="O63" s="67">
        <v>2661</v>
      </c>
      <c r="P63" s="67">
        <v>685</v>
      </c>
      <c r="Q63" s="103">
        <v>0.315668202764977</v>
      </c>
      <c r="R63" s="67">
        <v>0</v>
      </c>
    </row>
    <row r="64" customFormat="1" spans="1:18">
      <c r="A64" s="28">
        <v>702</v>
      </c>
      <c r="B64" s="29" t="s">
        <v>347</v>
      </c>
      <c r="C64" s="29" t="s">
        <v>339</v>
      </c>
      <c r="D64" s="67">
        <v>14</v>
      </c>
      <c r="E64" s="67">
        <v>21.75</v>
      </c>
      <c r="F64" s="67">
        <v>2485.07</v>
      </c>
      <c r="G64" s="96">
        <f t="shared" si="7"/>
        <v>1.55357142857143</v>
      </c>
      <c r="H64" s="67">
        <v>298.2</v>
      </c>
      <c r="I64" s="67">
        <v>0</v>
      </c>
      <c r="J64" s="43">
        <v>1170</v>
      </c>
      <c r="K64" s="79">
        <v>1360</v>
      </c>
      <c r="L64" s="68">
        <v>982.9</v>
      </c>
      <c r="M64" s="68">
        <v>49.1</v>
      </c>
      <c r="N64" s="67">
        <v>2670</v>
      </c>
      <c r="O64" s="67">
        <v>3161</v>
      </c>
      <c r="P64" s="67">
        <v>2359</v>
      </c>
      <c r="Q64" s="103">
        <v>0.883520599250936</v>
      </c>
      <c r="R64" s="67">
        <v>353.9</v>
      </c>
    </row>
    <row r="65" customFormat="1" spans="1:18">
      <c r="A65" s="28">
        <v>707</v>
      </c>
      <c r="B65" s="29" t="s">
        <v>348</v>
      </c>
      <c r="C65" s="29" t="s">
        <v>339</v>
      </c>
      <c r="D65" s="67">
        <v>28</v>
      </c>
      <c r="E65" s="67">
        <v>12.95</v>
      </c>
      <c r="F65" s="67">
        <v>987.79</v>
      </c>
      <c r="G65" s="96">
        <f t="shared" si="7"/>
        <v>0.4625</v>
      </c>
      <c r="H65" s="67">
        <v>49.4</v>
      </c>
      <c r="I65" s="67">
        <v>45.2</v>
      </c>
      <c r="J65" s="43">
        <v>3200</v>
      </c>
      <c r="K65" s="79">
        <v>3540</v>
      </c>
      <c r="L65" s="68">
        <v>1940.11</v>
      </c>
      <c r="M65" s="68">
        <v>97</v>
      </c>
      <c r="N65" s="67">
        <v>4650</v>
      </c>
      <c r="O65" s="67">
        <v>5374</v>
      </c>
      <c r="P65" s="67">
        <v>1809.53</v>
      </c>
      <c r="Q65" s="103">
        <v>0.38914623655914</v>
      </c>
      <c r="R65" s="67">
        <v>0</v>
      </c>
    </row>
    <row r="66" customFormat="1" spans="1:18">
      <c r="A66" s="28">
        <v>712</v>
      </c>
      <c r="B66" s="29" t="s">
        <v>349</v>
      </c>
      <c r="C66" s="29" t="s">
        <v>339</v>
      </c>
      <c r="D66" s="67">
        <v>30</v>
      </c>
      <c r="E66" s="67">
        <v>12</v>
      </c>
      <c r="F66" s="67">
        <v>1166.07</v>
      </c>
      <c r="G66" s="96">
        <f t="shared" si="7"/>
        <v>0.4</v>
      </c>
      <c r="H66" s="67">
        <v>58.3</v>
      </c>
      <c r="I66" s="67">
        <v>54</v>
      </c>
      <c r="J66" s="43">
        <v>3600</v>
      </c>
      <c r="K66" s="79">
        <v>3890</v>
      </c>
      <c r="L66" s="68">
        <v>2484.14</v>
      </c>
      <c r="M66" s="68">
        <v>124.2</v>
      </c>
      <c r="N66" s="67">
        <v>5550</v>
      </c>
      <c r="O66" s="67">
        <v>6271</v>
      </c>
      <c r="P66" s="67">
        <v>4705.86</v>
      </c>
      <c r="Q66" s="103">
        <v>0.847902702702703</v>
      </c>
      <c r="R66" s="67">
        <v>705.9</v>
      </c>
    </row>
    <row r="67" customFormat="1" spans="1:18">
      <c r="A67" s="28">
        <v>718</v>
      </c>
      <c r="B67" s="29" t="s">
        <v>350</v>
      </c>
      <c r="C67" s="29" t="s">
        <v>339</v>
      </c>
      <c r="D67" s="67">
        <v>8</v>
      </c>
      <c r="E67" s="67">
        <v>3.25</v>
      </c>
      <c r="F67" s="67">
        <v>338</v>
      </c>
      <c r="G67" s="96">
        <f t="shared" si="7"/>
        <v>0.40625</v>
      </c>
      <c r="H67" s="67">
        <v>16.9</v>
      </c>
      <c r="I67" s="67">
        <v>14.3</v>
      </c>
      <c r="J67" s="43">
        <v>450</v>
      </c>
      <c r="K67" s="79">
        <v>640</v>
      </c>
      <c r="L67" s="68">
        <v>387.47</v>
      </c>
      <c r="M67" s="68">
        <v>19.4</v>
      </c>
      <c r="N67" s="67">
        <v>1945</v>
      </c>
      <c r="O67" s="67">
        <v>2424</v>
      </c>
      <c r="P67" s="67">
        <v>404.12</v>
      </c>
      <c r="Q67" s="103">
        <v>0.207773778920308</v>
      </c>
      <c r="R67" s="67">
        <v>0</v>
      </c>
    </row>
    <row r="68" customFormat="1" spans="1:18">
      <c r="A68" s="28">
        <v>723</v>
      </c>
      <c r="B68" s="29" t="s">
        <v>351</v>
      </c>
      <c r="C68" s="29" t="s">
        <v>339</v>
      </c>
      <c r="D68" s="67">
        <v>13</v>
      </c>
      <c r="E68" s="67">
        <v>6.9</v>
      </c>
      <c r="F68" s="67">
        <v>576.79</v>
      </c>
      <c r="G68" s="96">
        <f t="shared" si="7"/>
        <v>0.530769230769231</v>
      </c>
      <c r="H68" s="67">
        <v>28.8</v>
      </c>
      <c r="I68" s="67">
        <v>18.3</v>
      </c>
      <c r="J68" s="43">
        <v>744</v>
      </c>
      <c r="K68" s="79">
        <v>841</v>
      </c>
      <c r="L68" s="68">
        <v>540.21</v>
      </c>
      <c r="M68" s="68">
        <v>27</v>
      </c>
      <c r="N68" s="67">
        <v>2154</v>
      </c>
      <c r="O68" s="67">
        <v>2546</v>
      </c>
      <c r="P68" s="67">
        <v>811</v>
      </c>
      <c r="Q68" s="103">
        <v>0.376508820798514</v>
      </c>
      <c r="R68" s="67">
        <v>0</v>
      </c>
    </row>
    <row r="69" customFormat="1" spans="1:18">
      <c r="A69" s="28">
        <v>724</v>
      </c>
      <c r="B69" s="29" t="s">
        <v>352</v>
      </c>
      <c r="C69" s="29" t="s">
        <v>339</v>
      </c>
      <c r="D69" s="67">
        <v>21</v>
      </c>
      <c r="E69" s="67">
        <v>21.95</v>
      </c>
      <c r="F69" s="67">
        <v>2614.23</v>
      </c>
      <c r="G69" s="96">
        <f t="shared" si="7"/>
        <v>1.0452380952381</v>
      </c>
      <c r="H69" s="67">
        <v>261.4</v>
      </c>
      <c r="I69" s="67">
        <v>0</v>
      </c>
      <c r="J69" s="43">
        <v>2045</v>
      </c>
      <c r="K69" s="79">
        <v>2833</v>
      </c>
      <c r="L69" s="68">
        <v>1866</v>
      </c>
      <c r="M69" s="68">
        <v>93.3</v>
      </c>
      <c r="N69" s="67">
        <v>4145</v>
      </c>
      <c r="O69" s="67">
        <v>4650</v>
      </c>
      <c r="P69" s="67">
        <v>1619</v>
      </c>
      <c r="Q69" s="103">
        <v>0.39059107358263</v>
      </c>
      <c r="R69" s="67">
        <v>0</v>
      </c>
    </row>
    <row r="70" customFormat="1" spans="1:18">
      <c r="A70" s="28">
        <v>740</v>
      </c>
      <c r="B70" s="29" t="s">
        <v>353</v>
      </c>
      <c r="C70" s="29" t="s">
        <v>339</v>
      </c>
      <c r="D70" s="67">
        <v>8</v>
      </c>
      <c r="E70" s="67">
        <v>12.65</v>
      </c>
      <c r="F70" s="67">
        <v>1271.23</v>
      </c>
      <c r="G70" s="96">
        <f t="shared" si="7"/>
        <v>1.58125</v>
      </c>
      <c r="H70" s="67">
        <v>152.5</v>
      </c>
      <c r="I70" s="67">
        <v>0</v>
      </c>
      <c r="J70" s="46">
        <v>150</v>
      </c>
      <c r="K70" s="80">
        <v>378</v>
      </c>
      <c r="L70" s="68">
        <v>772.76</v>
      </c>
      <c r="M70" s="68">
        <v>61.8</v>
      </c>
      <c r="N70" s="67">
        <v>1690</v>
      </c>
      <c r="O70" s="67">
        <v>2190</v>
      </c>
      <c r="P70" s="67">
        <v>1726.15</v>
      </c>
      <c r="Q70" s="103">
        <v>1.02139053254438</v>
      </c>
      <c r="R70" s="67">
        <v>258.9</v>
      </c>
    </row>
    <row r="71" customFormat="1" spans="1:18">
      <c r="A71" s="28">
        <v>743</v>
      </c>
      <c r="B71" s="29" t="s">
        <v>354</v>
      </c>
      <c r="C71" s="29" t="s">
        <v>339</v>
      </c>
      <c r="D71" s="67"/>
      <c r="E71" s="67"/>
      <c r="F71" s="67"/>
      <c r="G71" s="96"/>
      <c r="H71" s="67">
        <v>0</v>
      </c>
      <c r="I71" s="67">
        <v>0</v>
      </c>
      <c r="J71" s="46"/>
      <c r="K71" s="80"/>
      <c r="L71" s="68"/>
      <c r="M71" s="68"/>
      <c r="N71" s="67">
        <v>0</v>
      </c>
      <c r="O71" s="67">
        <v>0</v>
      </c>
      <c r="P71" s="67">
        <v>42.8</v>
      </c>
      <c r="Q71" s="103"/>
      <c r="R71" s="67">
        <v>6.4</v>
      </c>
    </row>
    <row r="72" s="3" customFormat="1" spans="1:18">
      <c r="A72" s="37" t="s">
        <v>303</v>
      </c>
      <c r="B72" s="38"/>
      <c r="C72" s="38" t="s">
        <v>339</v>
      </c>
      <c r="D72" s="48">
        <f t="shared" ref="D72:K72" si="10">SUM(D56:D71)</f>
        <v>253</v>
      </c>
      <c r="E72" s="48">
        <f t="shared" si="10"/>
        <v>192.5</v>
      </c>
      <c r="F72" s="48">
        <f t="shared" si="10"/>
        <v>18833.12</v>
      </c>
      <c r="G72" s="48">
        <f t="shared" si="10"/>
        <v>12.7953507277037</v>
      </c>
      <c r="H72" s="48">
        <f t="shared" si="10"/>
        <v>1626.3</v>
      </c>
      <c r="I72" s="48">
        <f t="shared" si="10"/>
        <v>247</v>
      </c>
      <c r="J72" s="48">
        <f t="shared" si="10"/>
        <v>22830</v>
      </c>
      <c r="K72" s="48">
        <f t="shared" si="10"/>
        <v>27225</v>
      </c>
      <c r="L72" s="48">
        <f t="shared" ref="L72:AD72" si="11">SUM(L56:L71)</f>
        <v>22580.4</v>
      </c>
      <c r="M72" s="81">
        <f t="shared" si="11"/>
        <v>1401.7</v>
      </c>
      <c r="N72" s="48">
        <f t="shared" si="11"/>
        <v>47419</v>
      </c>
      <c r="O72" s="48">
        <f t="shared" si="11"/>
        <v>55080</v>
      </c>
      <c r="P72" s="48">
        <f t="shared" si="11"/>
        <v>32099.74</v>
      </c>
      <c r="Q72" s="48">
        <f t="shared" si="11"/>
        <v>10.3557236535721</v>
      </c>
      <c r="R72" s="48">
        <f t="shared" si="11"/>
        <v>4471.2</v>
      </c>
    </row>
    <row r="73" customFormat="1" spans="1:18">
      <c r="A73" s="50">
        <v>341</v>
      </c>
      <c r="B73" s="21" t="s">
        <v>355</v>
      </c>
      <c r="C73" s="21" t="s">
        <v>356</v>
      </c>
      <c r="D73" s="67">
        <v>38</v>
      </c>
      <c r="E73" s="67">
        <v>18.5</v>
      </c>
      <c r="F73" s="67">
        <v>1772.22</v>
      </c>
      <c r="G73" s="96">
        <f t="shared" ref="G73:G77" si="12">E73/D73</f>
        <v>0.486842105263158</v>
      </c>
      <c r="H73" s="67">
        <v>88.6</v>
      </c>
      <c r="I73" s="67">
        <v>58.5</v>
      </c>
      <c r="J73" s="77">
        <v>4417</v>
      </c>
      <c r="K73" s="78">
        <v>5300</v>
      </c>
      <c r="L73" s="68">
        <v>2916.85</v>
      </c>
      <c r="M73" s="68">
        <v>145.8</v>
      </c>
      <c r="N73" s="67">
        <v>8494</v>
      </c>
      <c r="O73" s="67">
        <v>9910</v>
      </c>
      <c r="P73" s="67">
        <v>12161.04</v>
      </c>
      <c r="Q73" s="103">
        <v>1.43172121497528</v>
      </c>
      <c r="R73" s="67">
        <v>3040.3</v>
      </c>
    </row>
    <row r="74" customFormat="1" spans="1:18">
      <c r="A74" s="44">
        <v>539</v>
      </c>
      <c r="B74" s="29" t="s">
        <v>357</v>
      </c>
      <c r="C74" s="29" t="s">
        <v>356</v>
      </c>
      <c r="D74" s="67">
        <v>6</v>
      </c>
      <c r="E74" s="67">
        <v>7</v>
      </c>
      <c r="F74" s="67">
        <v>600.6</v>
      </c>
      <c r="G74" s="96">
        <f t="shared" si="12"/>
        <v>1.16666666666667</v>
      </c>
      <c r="H74" s="67">
        <v>60.1</v>
      </c>
      <c r="I74" s="67">
        <v>0</v>
      </c>
      <c r="J74" s="43">
        <v>961</v>
      </c>
      <c r="K74" s="79">
        <v>1154</v>
      </c>
      <c r="L74" s="68">
        <v>1142.67</v>
      </c>
      <c r="M74" s="68">
        <v>57.1</v>
      </c>
      <c r="N74" s="67">
        <v>1849</v>
      </c>
      <c r="O74" s="67">
        <v>2157</v>
      </c>
      <c r="P74" s="67">
        <v>3007.6</v>
      </c>
      <c r="Q74" s="103">
        <v>1.62660897782585</v>
      </c>
      <c r="R74" s="67">
        <v>751.9</v>
      </c>
    </row>
    <row r="75" customFormat="1" spans="1:18">
      <c r="A75" s="44">
        <v>548</v>
      </c>
      <c r="B75" s="29" t="s">
        <v>358</v>
      </c>
      <c r="C75" s="29" t="s">
        <v>356</v>
      </c>
      <c r="D75" s="67"/>
      <c r="E75" s="67"/>
      <c r="F75" s="67"/>
      <c r="G75" s="96"/>
      <c r="H75" s="67">
        <v>0</v>
      </c>
      <c r="I75" s="67">
        <v>0</v>
      </c>
      <c r="J75" s="43">
        <v>891</v>
      </c>
      <c r="K75" s="79">
        <v>1070</v>
      </c>
      <c r="L75" s="68">
        <v>310</v>
      </c>
      <c r="M75" s="68">
        <v>15.5</v>
      </c>
      <c r="N75" s="67">
        <v>1713</v>
      </c>
      <c r="O75" s="67">
        <v>1999</v>
      </c>
      <c r="P75" s="67">
        <v>45</v>
      </c>
      <c r="Q75" s="103">
        <v>0.0262697022767075</v>
      </c>
      <c r="R75" s="67">
        <v>0</v>
      </c>
    </row>
    <row r="76" customFormat="1" spans="1:18">
      <c r="A76" s="44">
        <v>549</v>
      </c>
      <c r="B76" s="29" t="s">
        <v>359</v>
      </c>
      <c r="C76" s="29" t="s">
        <v>356</v>
      </c>
      <c r="D76" s="67">
        <v>7</v>
      </c>
      <c r="E76" s="67">
        <v>6.25</v>
      </c>
      <c r="F76" s="67">
        <v>600.02</v>
      </c>
      <c r="G76" s="96">
        <f t="shared" si="12"/>
        <v>0.892857142857143</v>
      </c>
      <c r="H76" s="67">
        <v>48</v>
      </c>
      <c r="I76" s="67">
        <v>0</v>
      </c>
      <c r="J76" s="43">
        <v>713</v>
      </c>
      <c r="K76" s="79">
        <v>855</v>
      </c>
      <c r="L76" s="68">
        <v>639.6</v>
      </c>
      <c r="M76" s="68">
        <v>32</v>
      </c>
      <c r="N76" s="67">
        <v>1370</v>
      </c>
      <c r="O76" s="67">
        <v>1599</v>
      </c>
      <c r="P76" s="67">
        <v>572</v>
      </c>
      <c r="Q76" s="103">
        <v>0.417518248175182</v>
      </c>
      <c r="R76" s="67">
        <v>0</v>
      </c>
    </row>
    <row r="77" customFormat="1" spans="1:18">
      <c r="A77" s="44">
        <v>550</v>
      </c>
      <c r="B77" s="29" t="s">
        <v>360</v>
      </c>
      <c r="C77" s="29" t="s">
        <v>356</v>
      </c>
      <c r="D77" s="67">
        <v>13</v>
      </c>
      <c r="E77" s="67">
        <v>11</v>
      </c>
      <c r="F77" s="67">
        <v>958.93</v>
      </c>
      <c r="G77" s="96">
        <f t="shared" si="12"/>
        <v>0.846153846153846</v>
      </c>
      <c r="H77" s="67">
        <v>76.7</v>
      </c>
      <c r="I77" s="67">
        <v>0</v>
      </c>
      <c r="J77" s="43">
        <v>1284</v>
      </c>
      <c r="K77" s="79">
        <v>1541</v>
      </c>
      <c r="L77" s="68">
        <v>1703.65</v>
      </c>
      <c r="M77" s="68">
        <v>136.3</v>
      </c>
      <c r="N77" s="67">
        <v>2470</v>
      </c>
      <c r="O77" s="67">
        <v>2881</v>
      </c>
      <c r="P77" s="67">
        <v>1935.8</v>
      </c>
      <c r="Q77" s="103">
        <v>0.783724696356275</v>
      </c>
      <c r="R77" s="67">
        <v>290.4</v>
      </c>
    </row>
    <row r="78" customFormat="1" spans="1:18">
      <c r="A78" s="44">
        <v>579</v>
      </c>
      <c r="B78" s="29" t="s">
        <v>361</v>
      </c>
      <c r="C78" s="29" t="s">
        <v>356</v>
      </c>
      <c r="D78" s="67"/>
      <c r="E78" s="67"/>
      <c r="F78" s="67"/>
      <c r="G78" s="96"/>
      <c r="H78" s="67">
        <v>0</v>
      </c>
      <c r="I78" s="67">
        <v>0</v>
      </c>
      <c r="J78" s="43">
        <v>501</v>
      </c>
      <c r="K78" s="79">
        <v>601</v>
      </c>
      <c r="L78" s="68">
        <v>214.23</v>
      </c>
      <c r="M78" s="68">
        <v>10.7</v>
      </c>
      <c r="N78" s="67">
        <v>964</v>
      </c>
      <c r="O78" s="67">
        <v>1124</v>
      </c>
      <c r="P78" s="67">
        <v>688.3</v>
      </c>
      <c r="Q78" s="103">
        <v>0.714004149377593</v>
      </c>
      <c r="R78" s="67">
        <v>103.2</v>
      </c>
    </row>
    <row r="79" customFormat="1" spans="1:18">
      <c r="A79" s="44">
        <v>586</v>
      </c>
      <c r="B79" s="29" t="s">
        <v>362</v>
      </c>
      <c r="C79" s="29" t="s">
        <v>356</v>
      </c>
      <c r="D79" s="67">
        <v>6</v>
      </c>
      <c r="E79" s="67">
        <v>9.65</v>
      </c>
      <c r="F79" s="67">
        <v>914.85</v>
      </c>
      <c r="G79" s="96">
        <f t="shared" ref="G79:G91" si="13">E79/D79</f>
        <v>1.60833333333333</v>
      </c>
      <c r="H79" s="67">
        <v>109.8</v>
      </c>
      <c r="I79" s="67">
        <v>0</v>
      </c>
      <c r="J79" s="43">
        <v>601</v>
      </c>
      <c r="K79" s="79">
        <v>722</v>
      </c>
      <c r="L79" s="68">
        <v>404.7</v>
      </c>
      <c r="M79" s="68">
        <v>20.2</v>
      </c>
      <c r="N79" s="67">
        <v>1156</v>
      </c>
      <c r="O79" s="67">
        <v>1349</v>
      </c>
      <c r="P79" s="67">
        <v>487.6</v>
      </c>
      <c r="Q79" s="103">
        <v>0.421799307958478</v>
      </c>
      <c r="R79" s="67">
        <v>0</v>
      </c>
    </row>
    <row r="80" customFormat="1" spans="1:18">
      <c r="A80" s="44">
        <v>591</v>
      </c>
      <c r="B80" s="29" t="s">
        <v>363</v>
      </c>
      <c r="C80" s="29" t="s">
        <v>356</v>
      </c>
      <c r="D80" s="67">
        <v>8</v>
      </c>
      <c r="E80" s="67">
        <v>8</v>
      </c>
      <c r="F80" s="67">
        <v>708.34</v>
      </c>
      <c r="G80" s="96">
        <f t="shared" si="13"/>
        <v>1</v>
      </c>
      <c r="H80" s="67">
        <v>56.7</v>
      </c>
      <c r="I80" s="67">
        <v>0</v>
      </c>
      <c r="J80" s="43">
        <v>1121</v>
      </c>
      <c r="K80" s="79">
        <v>1345</v>
      </c>
      <c r="L80" s="68">
        <v>630.3</v>
      </c>
      <c r="M80" s="68">
        <v>31.5</v>
      </c>
      <c r="N80" s="67">
        <v>2156</v>
      </c>
      <c r="O80" s="67">
        <v>2515</v>
      </c>
      <c r="P80" s="67">
        <v>779.07</v>
      </c>
      <c r="Q80" s="103">
        <v>0.361349721706865</v>
      </c>
      <c r="R80" s="67">
        <v>0</v>
      </c>
    </row>
    <row r="81" customFormat="1" spans="1:18">
      <c r="A81" s="44">
        <v>594</v>
      </c>
      <c r="B81" s="29" t="s">
        <v>364</v>
      </c>
      <c r="C81" s="29" t="s">
        <v>356</v>
      </c>
      <c r="D81" s="67">
        <v>17</v>
      </c>
      <c r="E81" s="67">
        <v>18.95</v>
      </c>
      <c r="F81" s="67">
        <v>1695.4</v>
      </c>
      <c r="G81" s="96">
        <f t="shared" si="13"/>
        <v>1.11470588235294</v>
      </c>
      <c r="H81" s="67">
        <v>169.5</v>
      </c>
      <c r="I81" s="67">
        <v>0</v>
      </c>
      <c r="J81" s="43">
        <v>1487</v>
      </c>
      <c r="K81" s="79">
        <v>1784</v>
      </c>
      <c r="L81" s="68">
        <v>1193.36</v>
      </c>
      <c r="M81" s="68">
        <v>59.7</v>
      </c>
      <c r="N81" s="67">
        <v>2859</v>
      </c>
      <c r="O81" s="67">
        <v>3335</v>
      </c>
      <c r="P81" s="67">
        <v>2859.62</v>
      </c>
      <c r="Q81" s="103">
        <v>1.00021685904162</v>
      </c>
      <c r="R81" s="67">
        <v>428.9</v>
      </c>
    </row>
    <row r="82" customFormat="1" spans="1:18">
      <c r="A82" s="44">
        <v>716</v>
      </c>
      <c r="B82" s="29" t="s">
        <v>365</v>
      </c>
      <c r="C82" s="29" t="s">
        <v>356</v>
      </c>
      <c r="D82" s="67">
        <v>8</v>
      </c>
      <c r="E82" s="67">
        <v>10.55</v>
      </c>
      <c r="F82" s="67">
        <v>1059.94</v>
      </c>
      <c r="G82" s="96">
        <f t="shared" si="13"/>
        <v>1.31875</v>
      </c>
      <c r="H82" s="67">
        <v>127.2</v>
      </c>
      <c r="I82" s="67">
        <v>0</v>
      </c>
      <c r="J82" s="43">
        <v>837</v>
      </c>
      <c r="K82" s="79">
        <v>1004</v>
      </c>
      <c r="L82" s="68">
        <v>1218.79</v>
      </c>
      <c r="M82" s="68">
        <v>97.5</v>
      </c>
      <c r="N82" s="67">
        <v>1610</v>
      </c>
      <c r="O82" s="67">
        <v>1878</v>
      </c>
      <c r="P82" s="67">
        <v>1246.11</v>
      </c>
      <c r="Q82" s="103">
        <v>0.773981366459627</v>
      </c>
      <c r="R82" s="67">
        <v>0</v>
      </c>
    </row>
    <row r="83" customFormat="1" spans="1:18">
      <c r="A83" s="44">
        <v>717</v>
      </c>
      <c r="B83" s="29" t="s">
        <v>366</v>
      </c>
      <c r="C83" s="29" t="s">
        <v>356</v>
      </c>
      <c r="D83" s="67">
        <v>14</v>
      </c>
      <c r="E83" s="67">
        <v>16.1</v>
      </c>
      <c r="F83" s="67">
        <v>1250.59</v>
      </c>
      <c r="G83" s="96">
        <f t="shared" si="13"/>
        <v>1.15</v>
      </c>
      <c r="H83" s="67">
        <v>125.1</v>
      </c>
      <c r="I83" s="67">
        <v>0</v>
      </c>
      <c r="J83" s="43">
        <v>1338</v>
      </c>
      <c r="K83" s="79">
        <v>1606</v>
      </c>
      <c r="L83" s="68">
        <v>1571.57</v>
      </c>
      <c r="M83" s="68">
        <v>78.6</v>
      </c>
      <c r="N83" s="67">
        <v>2573</v>
      </c>
      <c r="O83" s="67">
        <v>3002</v>
      </c>
      <c r="P83" s="67">
        <v>1406.79</v>
      </c>
      <c r="Q83" s="103">
        <v>0.546750874465604</v>
      </c>
      <c r="R83" s="67">
        <v>211</v>
      </c>
    </row>
    <row r="84" customFormat="1" spans="1:18">
      <c r="A84" s="44">
        <v>719</v>
      </c>
      <c r="B84" s="29" t="s">
        <v>367</v>
      </c>
      <c r="C84" s="29" t="s">
        <v>356</v>
      </c>
      <c r="D84" s="67">
        <v>19</v>
      </c>
      <c r="E84" s="67">
        <v>18</v>
      </c>
      <c r="F84" s="67">
        <v>1372.67</v>
      </c>
      <c r="G84" s="96">
        <f t="shared" si="13"/>
        <v>0.947368421052632</v>
      </c>
      <c r="H84" s="67">
        <v>109.8</v>
      </c>
      <c r="I84" s="67">
        <v>0</v>
      </c>
      <c r="J84" s="43">
        <v>1901</v>
      </c>
      <c r="K84" s="79">
        <v>2280</v>
      </c>
      <c r="L84" s="68">
        <v>1888.07</v>
      </c>
      <c r="M84" s="68">
        <v>94.4</v>
      </c>
      <c r="N84" s="67">
        <v>3655</v>
      </c>
      <c r="O84" s="67">
        <v>4264</v>
      </c>
      <c r="P84" s="67">
        <v>2031.09</v>
      </c>
      <c r="Q84" s="103">
        <v>0.555701778385773</v>
      </c>
      <c r="R84" s="67">
        <v>304.7</v>
      </c>
    </row>
    <row r="85" customFormat="1" spans="1:18">
      <c r="A85" s="44">
        <v>720</v>
      </c>
      <c r="B85" s="29" t="s">
        <v>368</v>
      </c>
      <c r="C85" s="29" t="s">
        <v>356</v>
      </c>
      <c r="D85" s="67">
        <v>8</v>
      </c>
      <c r="E85" s="67">
        <v>11</v>
      </c>
      <c r="F85" s="67">
        <v>1287.12</v>
      </c>
      <c r="G85" s="96">
        <f t="shared" si="13"/>
        <v>1.375</v>
      </c>
      <c r="H85" s="67">
        <v>154.5</v>
      </c>
      <c r="I85" s="67">
        <v>0</v>
      </c>
      <c r="J85" s="43">
        <v>895</v>
      </c>
      <c r="K85" s="79">
        <v>1073</v>
      </c>
      <c r="L85" s="68">
        <v>530.92</v>
      </c>
      <c r="M85" s="68">
        <v>26.5</v>
      </c>
      <c r="N85" s="67">
        <v>1720</v>
      </c>
      <c r="O85" s="67">
        <v>2007</v>
      </c>
      <c r="P85" s="67">
        <v>432.66</v>
      </c>
      <c r="Q85" s="103">
        <v>0.251546511627907</v>
      </c>
      <c r="R85" s="67">
        <v>0</v>
      </c>
    </row>
    <row r="86" customFormat="1" spans="1:18">
      <c r="A86" s="44">
        <v>721</v>
      </c>
      <c r="B86" s="29" t="s">
        <v>369</v>
      </c>
      <c r="C86" s="29" t="s">
        <v>356</v>
      </c>
      <c r="D86" s="67">
        <v>8</v>
      </c>
      <c r="E86" s="67">
        <v>6.95</v>
      </c>
      <c r="F86" s="67">
        <v>464.45</v>
      </c>
      <c r="G86" s="96">
        <f t="shared" si="13"/>
        <v>0.86875</v>
      </c>
      <c r="H86" s="67">
        <v>37.2</v>
      </c>
      <c r="I86" s="67">
        <v>0</v>
      </c>
      <c r="J86" s="43">
        <v>939</v>
      </c>
      <c r="K86" s="79">
        <v>1127</v>
      </c>
      <c r="L86" s="68">
        <v>737.83</v>
      </c>
      <c r="M86" s="68">
        <v>36.9</v>
      </c>
      <c r="N86" s="67">
        <v>1805</v>
      </c>
      <c r="O86" s="67">
        <v>2107</v>
      </c>
      <c r="P86" s="67">
        <v>930.6</v>
      </c>
      <c r="Q86" s="103">
        <v>0.515567867036011</v>
      </c>
      <c r="R86" s="67">
        <v>139.6</v>
      </c>
    </row>
    <row r="87" customFormat="1" spans="1:18">
      <c r="A87" s="53">
        <v>732</v>
      </c>
      <c r="B87" s="47" t="s">
        <v>370</v>
      </c>
      <c r="C87" s="47" t="s">
        <v>356</v>
      </c>
      <c r="D87" s="67">
        <v>6</v>
      </c>
      <c r="E87" s="67">
        <v>0.6</v>
      </c>
      <c r="F87" s="67">
        <v>53.19</v>
      </c>
      <c r="G87" s="96">
        <f t="shared" si="13"/>
        <v>0.1</v>
      </c>
      <c r="H87" s="67">
        <v>2.7</v>
      </c>
      <c r="I87" s="67">
        <v>16.2</v>
      </c>
      <c r="J87" s="46">
        <v>674</v>
      </c>
      <c r="K87" s="80">
        <v>808</v>
      </c>
      <c r="L87" s="68">
        <v>583.69</v>
      </c>
      <c r="M87" s="68">
        <v>29.2</v>
      </c>
      <c r="N87" s="67">
        <v>1296</v>
      </c>
      <c r="O87" s="67">
        <v>1511</v>
      </c>
      <c r="P87" s="67">
        <v>318</v>
      </c>
      <c r="Q87" s="103">
        <v>0.24537037037037</v>
      </c>
      <c r="R87" s="67">
        <v>0</v>
      </c>
    </row>
    <row r="88" s="3" customFormat="1" spans="1:18">
      <c r="A88" s="48" t="s">
        <v>303</v>
      </c>
      <c r="B88" s="38"/>
      <c r="C88" s="38" t="s">
        <v>356</v>
      </c>
      <c r="D88" s="48">
        <f t="shared" ref="D88:F88" si="14">SUM(D73:D87)</f>
        <v>158</v>
      </c>
      <c r="E88" s="48">
        <f t="shared" si="14"/>
        <v>142.55</v>
      </c>
      <c r="F88" s="48">
        <f t="shared" si="14"/>
        <v>12738.32</v>
      </c>
      <c r="G88" s="97">
        <f t="shared" si="13"/>
        <v>0.902215189873418</v>
      </c>
      <c r="H88" s="48">
        <f t="shared" ref="H88:M88" si="15">SUM(H73:H87)</f>
        <v>1165.9</v>
      </c>
      <c r="I88" s="48">
        <f t="shared" si="15"/>
        <v>74.7</v>
      </c>
      <c r="J88" s="48">
        <f t="shared" si="15"/>
        <v>18560</v>
      </c>
      <c r="K88" s="48">
        <f t="shared" si="15"/>
        <v>22270</v>
      </c>
      <c r="L88" s="48">
        <f t="shared" si="15"/>
        <v>15686.23</v>
      </c>
      <c r="M88" s="81">
        <f t="shared" si="15"/>
        <v>871.9</v>
      </c>
      <c r="N88" s="70">
        <v>35690</v>
      </c>
      <c r="O88" s="70">
        <v>41638</v>
      </c>
      <c r="P88" s="70">
        <v>28901.28</v>
      </c>
      <c r="Q88" s="104">
        <v>0.8098</v>
      </c>
      <c r="R88" s="48">
        <f>SUM(R73:R87)</f>
        <v>5270</v>
      </c>
    </row>
    <row r="89" customFormat="1" spans="1:18">
      <c r="A89" s="44">
        <v>52</v>
      </c>
      <c r="B89" s="29" t="s">
        <v>371</v>
      </c>
      <c r="C89" s="29" t="s">
        <v>372</v>
      </c>
      <c r="D89" s="67">
        <v>18</v>
      </c>
      <c r="E89" s="67">
        <v>13</v>
      </c>
      <c r="F89" s="67">
        <v>1337.75</v>
      </c>
      <c r="G89" s="96">
        <f t="shared" si="13"/>
        <v>0.722222222222222</v>
      </c>
      <c r="H89" s="67">
        <v>66.9</v>
      </c>
      <c r="I89" s="67">
        <v>0</v>
      </c>
      <c r="J89" s="77">
        <v>2274</v>
      </c>
      <c r="K89" s="78">
        <v>2729</v>
      </c>
      <c r="L89" s="68">
        <v>1981.42</v>
      </c>
      <c r="M89" s="68">
        <v>99.1</v>
      </c>
      <c r="N89" s="67">
        <v>4425</v>
      </c>
      <c r="O89" s="67">
        <v>5163</v>
      </c>
      <c r="P89" s="67">
        <v>3532.4</v>
      </c>
      <c r="Q89" s="103">
        <v>0.798282485875706</v>
      </c>
      <c r="R89" s="67">
        <v>529.9</v>
      </c>
    </row>
    <row r="90" customFormat="1" spans="1:18">
      <c r="A90" s="44">
        <v>54</v>
      </c>
      <c r="B90" s="29" t="s">
        <v>373</v>
      </c>
      <c r="C90" s="29" t="s">
        <v>372</v>
      </c>
      <c r="D90" s="67">
        <v>18</v>
      </c>
      <c r="E90" s="67">
        <v>17.05</v>
      </c>
      <c r="F90" s="67">
        <v>1857.59</v>
      </c>
      <c r="G90" s="96">
        <f t="shared" si="13"/>
        <v>0.947222222222222</v>
      </c>
      <c r="H90" s="67">
        <v>148.6</v>
      </c>
      <c r="I90" s="67">
        <v>0</v>
      </c>
      <c r="J90" s="43">
        <v>2093</v>
      </c>
      <c r="K90" s="79">
        <v>2512</v>
      </c>
      <c r="L90" s="68">
        <v>2293.82</v>
      </c>
      <c r="M90" s="68">
        <v>114.7</v>
      </c>
      <c r="N90" s="67">
        <v>4074</v>
      </c>
      <c r="O90" s="67">
        <v>4753</v>
      </c>
      <c r="P90" s="67">
        <v>4244</v>
      </c>
      <c r="Q90" s="103">
        <v>1.04172803141875</v>
      </c>
      <c r="R90" s="67">
        <v>636.6</v>
      </c>
    </row>
    <row r="91" customFormat="1" spans="1:18">
      <c r="A91" s="44">
        <v>56</v>
      </c>
      <c r="B91" s="29" t="s">
        <v>374</v>
      </c>
      <c r="C91" s="29" t="s">
        <v>372</v>
      </c>
      <c r="D91" s="67">
        <v>7</v>
      </c>
      <c r="E91" s="67">
        <v>3</v>
      </c>
      <c r="F91" s="67">
        <v>243.84</v>
      </c>
      <c r="G91" s="96">
        <f t="shared" si="13"/>
        <v>0.428571428571429</v>
      </c>
      <c r="H91" s="67">
        <v>12.2</v>
      </c>
      <c r="I91" s="67">
        <v>12</v>
      </c>
      <c r="J91" s="43">
        <v>964</v>
      </c>
      <c r="K91" s="79">
        <v>1157</v>
      </c>
      <c r="L91" s="68">
        <v>567.89</v>
      </c>
      <c r="M91" s="68">
        <v>28.4</v>
      </c>
      <c r="N91" s="67">
        <v>1877</v>
      </c>
      <c r="O91" s="67">
        <v>2190</v>
      </c>
      <c r="P91" s="67">
        <v>5174.4</v>
      </c>
      <c r="Q91" s="103">
        <v>2.75673947789025</v>
      </c>
      <c r="R91" s="67">
        <v>1293.6</v>
      </c>
    </row>
    <row r="92" customFormat="1" spans="1:18">
      <c r="A92" s="44">
        <v>58</v>
      </c>
      <c r="B92" s="29" t="s">
        <v>375</v>
      </c>
      <c r="C92" s="29" t="s">
        <v>372</v>
      </c>
      <c r="D92" s="67"/>
      <c r="E92" s="67"/>
      <c r="F92" s="67"/>
      <c r="G92" s="96"/>
      <c r="H92" s="67">
        <v>0</v>
      </c>
      <c r="I92" s="67">
        <v>0</v>
      </c>
      <c r="J92" s="43">
        <v>685</v>
      </c>
      <c r="K92" s="79">
        <v>823</v>
      </c>
      <c r="L92" s="68">
        <v>432.3</v>
      </c>
      <c r="M92" s="68">
        <v>21.6</v>
      </c>
      <c r="N92" s="67">
        <v>1334</v>
      </c>
      <c r="O92" s="67">
        <v>1557</v>
      </c>
      <c r="P92" s="67">
        <v>1046.06</v>
      </c>
      <c r="Q92" s="103">
        <v>0.784152923538231</v>
      </c>
      <c r="R92" s="67">
        <v>156.9</v>
      </c>
    </row>
    <row r="93" customFormat="1" spans="1:18">
      <c r="A93" s="44">
        <v>351</v>
      </c>
      <c r="B93" s="29" t="s">
        <v>376</v>
      </c>
      <c r="C93" s="29" t="s">
        <v>372</v>
      </c>
      <c r="D93" s="67">
        <v>10</v>
      </c>
      <c r="E93" s="67">
        <v>1</v>
      </c>
      <c r="F93" s="67">
        <v>120</v>
      </c>
      <c r="G93" s="96">
        <f t="shared" ref="G93:G100" si="16">E93/D93</f>
        <v>0.1</v>
      </c>
      <c r="H93" s="67">
        <v>6</v>
      </c>
      <c r="I93" s="67">
        <v>27</v>
      </c>
      <c r="J93" s="43">
        <v>1649</v>
      </c>
      <c r="K93" s="79">
        <v>1977</v>
      </c>
      <c r="L93" s="68">
        <v>1676.3</v>
      </c>
      <c r="M93" s="68">
        <v>83.8</v>
      </c>
      <c r="N93" s="67">
        <v>3198</v>
      </c>
      <c r="O93" s="67">
        <v>3732</v>
      </c>
      <c r="P93" s="67">
        <v>1652.5</v>
      </c>
      <c r="Q93" s="103">
        <v>0.516729205753596</v>
      </c>
      <c r="R93" s="67">
        <v>247.9</v>
      </c>
    </row>
    <row r="94" customFormat="1" spans="1:18">
      <c r="A94" s="44">
        <v>367</v>
      </c>
      <c r="B94" s="29" t="s">
        <v>377</v>
      </c>
      <c r="C94" s="29" t="s">
        <v>372</v>
      </c>
      <c r="D94" s="67">
        <v>14</v>
      </c>
      <c r="E94" s="67">
        <v>3</v>
      </c>
      <c r="F94" s="67">
        <v>248.1</v>
      </c>
      <c r="G94" s="96">
        <f t="shared" si="16"/>
        <v>0.214285714285714</v>
      </c>
      <c r="H94" s="67">
        <v>12.4</v>
      </c>
      <c r="I94" s="67">
        <v>33</v>
      </c>
      <c r="J94" s="43">
        <v>1619</v>
      </c>
      <c r="K94" s="79">
        <v>1943</v>
      </c>
      <c r="L94" s="68">
        <v>1126.6</v>
      </c>
      <c r="M94" s="68">
        <v>56.3</v>
      </c>
      <c r="N94" s="67">
        <v>3151</v>
      </c>
      <c r="O94" s="67">
        <v>3677</v>
      </c>
      <c r="P94" s="67">
        <v>2894.9</v>
      </c>
      <c r="Q94" s="103">
        <v>0.918724214535068</v>
      </c>
      <c r="R94" s="67">
        <v>434.2</v>
      </c>
    </row>
    <row r="95" customFormat="1" spans="1:18">
      <c r="A95" s="44">
        <v>572</v>
      </c>
      <c r="B95" s="29" t="s">
        <v>378</v>
      </c>
      <c r="C95" s="29" t="s">
        <v>372</v>
      </c>
      <c r="D95" s="67">
        <v>8</v>
      </c>
      <c r="E95" s="67">
        <v>3</v>
      </c>
      <c r="F95" s="67">
        <v>358</v>
      </c>
      <c r="G95" s="96">
        <f t="shared" si="16"/>
        <v>0.375</v>
      </c>
      <c r="H95" s="67">
        <v>17.9</v>
      </c>
      <c r="I95" s="67">
        <v>15</v>
      </c>
      <c r="J95" s="43">
        <v>701</v>
      </c>
      <c r="K95" s="79">
        <v>841</v>
      </c>
      <c r="L95" s="68">
        <v>393</v>
      </c>
      <c r="M95" s="68">
        <v>19.7</v>
      </c>
      <c r="N95" s="67">
        <v>1365</v>
      </c>
      <c r="O95" s="67">
        <v>1593</v>
      </c>
      <c r="P95" s="67">
        <v>1932.15</v>
      </c>
      <c r="Q95" s="103">
        <v>1.41549450549451</v>
      </c>
      <c r="R95" s="67">
        <v>483</v>
      </c>
    </row>
    <row r="96" customFormat="1" spans="1:18">
      <c r="A96" s="44">
        <v>587</v>
      </c>
      <c r="B96" s="29" t="s">
        <v>379</v>
      </c>
      <c r="C96" s="29" t="s">
        <v>372</v>
      </c>
      <c r="D96" s="67">
        <v>10</v>
      </c>
      <c r="E96" s="67">
        <v>3.3</v>
      </c>
      <c r="F96" s="67">
        <v>268.21</v>
      </c>
      <c r="G96" s="96">
        <f t="shared" si="16"/>
        <v>0.33</v>
      </c>
      <c r="H96" s="67">
        <v>13.4</v>
      </c>
      <c r="I96" s="67">
        <v>20.1</v>
      </c>
      <c r="J96" s="43">
        <v>977</v>
      </c>
      <c r="K96" s="79">
        <v>1172</v>
      </c>
      <c r="L96" s="68">
        <v>1047.26</v>
      </c>
      <c r="M96" s="68">
        <v>52.4</v>
      </c>
      <c r="N96" s="67">
        <v>1903</v>
      </c>
      <c r="O96" s="67">
        <v>2218</v>
      </c>
      <c r="P96" s="67">
        <v>1466.23</v>
      </c>
      <c r="Q96" s="103">
        <v>0.770483447188649</v>
      </c>
      <c r="R96" s="67">
        <v>219.9</v>
      </c>
    </row>
    <row r="97" customFormat="1" spans="1:18">
      <c r="A97" s="44">
        <v>704</v>
      </c>
      <c r="B97" s="29" t="s">
        <v>380</v>
      </c>
      <c r="C97" s="29" t="s">
        <v>372</v>
      </c>
      <c r="D97" s="67">
        <v>9</v>
      </c>
      <c r="E97" s="67">
        <v>8</v>
      </c>
      <c r="F97" s="67">
        <v>475.24</v>
      </c>
      <c r="G97" s="96">
        <f t="shared" si="16"/>
        <v>0.888888888888889</v>
      </c>
      <c r="H97" s="67">
        <v>38</v>
      </c>
      <c r="I97" s="67">
        <v>0</v>
      </c>
      <c r="J97" s="43">
        <v>940</v>
      </c>
      <c r="K97" s="79">
        <v>1128</v>
      </c>
      <c r="L97" s="68">
        <v>871.75</v>
      </c>
      <c r="M97" s="68">
        <v>43.6</v>
      </c>
      <c r="N97" s="67">
        <v>1831</v>
      </c>
      <c r="O97" s="67">
        <v>2136</v>
      </c>
      <c r="P97" s="67">
        <v>533.22</v>
      </c>
      <c r="Q97" s="103">
        <v>0.291217913708356</v>
      </c>
      <c r="R97" s="67">
        <v>0</v>
      </c>
    </row>
    <row r="98" customFormat="1" spans="1:18">
      <c r="A98" s="44">
        <v>706</v>
      </c>
      <c r="B98" s="29" t="s">
        <v>381</v>
      </c>
      <c r="C98" s="29" t="s">
        <v>372</v>
      </c>
      <c r="D98" s="67">
        <v>9</v>
      </c>
      <c r="E98" s="67">
        <v>5.8</v>
      </c>
      <c r="F98" s="67">
        <v>364.18</v>
      </c>
      <c r="G98" s="96">
        <f t="shared" si="16"/>
        <v>0.644444444444444</v>
      </c>
      <c r="H98" s="67">
        <v>18.2</v>
      </c>
      <c r="I98" s="67">
        <v>9.6</v>
      </c>
      <c r="J98" s="46">
        <v>1033</v>
      </c>
      <c r="K98" s="80">
        <v>1240</v>
      </c>
      <c r="L98" s="68">
        <v>1012.49</v>
      </c>
      <c r="M98" s="68">
        <v>50.6</v>
      </c>
      <c r="N98" s="67">
        <v>2012</v>
      </c>
      <c r="O98" s="67">
        <v>2347</v>
      </c>
      <c r="P98" s="67">
        <v>1672.52</v>
      </c>
      <c r="Q98" s="103">
        <v>0.831272365805169</v>
      </c>
      <c r="R98" s="67">
        <v>250.9</v>
      </c>
    </row>
    <row r="99" customFormat="1" spans="1:18">
      <c r="A99" s="44">
        <v>710</v>
      </c>
      <c r="B99" s="29" t="s">
        <v>382</v>
      </c>
      <c r="C99" s="29" t="s">
        <v>372</v>
      </c>
      <c r="D99" s="67">
        <v>7</v>
      </c>
      <c r="E99" s="67">
        <v>5</v>
      </c>
      <c r="F99" s="67">
        <v>383.1</v>
      </c>
      <c r="G99" s="96">
        <f t="shared" si="16"/>
        <v>0.714285714285714</v>
      </c>
      <c r="H99" s="67">
        <v>19.2</v>
      </c>
      <c r="I99" s="67">
        <v>0</v>
      </c>
      <c r="J99" s="43">
        <v>794</v>
      </c>
      <c r="K99" s="79">
        <v>953</v>
      </c>
      <c r="L99" s="68">
        <v>484.4</v>
      </c>
      <c r="M99" s="68">
        <v>24.2</v>
      </c>
      <c r="N99" s="67">
        <v>1546</v>
      </c>
      <c r="O99" s="67">
        <v>1804</v>
      </c>
      <c r="P99" s="67">
        <v>307.2</v>
      </c>
      <c r="Q99" s="103">
        <v>0.198706338939198</v>
      </c>
      <c r="R99" s="67">
        <v>0</v>
      </c>
    </row>
    <row r="100" customFormat="1" spans="1:18">
      <c r="A100" s="44">
        <v>713</v>
      </c>
      <c r="B100" s="29" t="s">
        <v>383</v>
      </c>
      <c r="C100" s="29" t="s">
        <v>372</v>
      </c>
      <c r="D100" s="67">
        <v>5</v>
      </c>
      <c r="E100" s="67">
        <v>4</v>
      </c>
      <c r="F100" s="67">
        <v>286</v>
      </c>
      <c r="G100" s="96">
        <f t="shared" si="16"/>
        <v>0.8</v>
      </c>
      <c r="H100" s="67">
        <v>22.9</v>
      </c>
      <c r="I100" s="67">
        <v>0</v>
      </c>
      <c r="J100" s="43">
        <v>619</v>
      </c>
      <c r="K100" s="79">
        <v>743</v>
      </c>
      <c r="L100" s="68">
        <v>529.55</v>
      </c>
      <c r="M100" s="68">
        <v>26.5</v>
      </c>
      <c r="N100" s="67">
        <v>1205</v>
      </c>
      <c r="O100" s="67">
        <v>1406</v>
      </c>
      <c r="P100" s="67">
        <v>382.6</v>
      </c>
      <c r="Q100" s="103">
        <v>0.317510373443983</v>
      </c>
      <c r="R100" s="67">
        <v>0</v>
      </c>
    </row>
    <row r="101" customFormat="1" spans="1:18">
      <c r="A101" s="44">
        <v>715</v>
      </c>
      <c r="B101" s="29" t="s">
        <v>384</v>
      </c>
      <c r="C101" s="29" t="s">
        <v>372</v>
      </c>
      <c r="D101" s="67"/>
      <c r="E101" s="67"/>
      <c r="F101" s="67"/>
      <c r="G101" s="96"/>
      <c r="H101" s="67">
        <v>0</v>
      </c>
      <c r="I101" s="67">
        <v>0</v>
      </c>
      <c r="J101" s="43">
        <v>464</v>
      </c>
      <c r="K101" s="79">
        <v>557</v>
      </c>
      <c r="L101" s="68">
        <v>400.34</v>
      </c>
      <c r="M101" s="68">
        <v>20</v>
      </c>
      <c r="N101" s="67">
        <v>904</v>
      </c>
      <c r="O101" s="67">
        <v>1054</v>
      </c>
      <c r="P101" s="67">
        <v>226</v>
      </c>
      <c r="Q101" s="103">
        <v>0.25</v>
      </c>
      <c r="R101" s="67">
        <v>0</v>
      </c>
    </row>
    <row r="102" customFormat="1" spans="1:18">
      <c r="A102" s="44">
        <v>738</v>
      </c>
      <c r="B102" s="29" t="s">
        <v>385</v>
      </c>
      <c r="C102" s="29" t="s">
        <v>372</v>
      </c>
      <c r="D102" s="67">
        <v>8</v>
      </c>
      <c r="E102" s="67">
        <v>2</v>
      </c>
      <c r="F102" s="67">
        <v>118</v>
      </c>
      <c r="G102" s="96">
        <f t="shared" ref="G102:G105" si="17">E102/D102</f>
        <v>0.25</v>
      </c>
      <c r="H102" s="67">
        <v>5.9</v>
      </c>
      <c r="I102" s="67">
        <v>18</v>
      </c>
      <c r="J102" s="46">
        <v>988</v>
      </c>
      <c r="K102" s="80">
        <v>1185</v>
      </c>
      <c r="L102" s="68">
        <v>596.2</v>
      </c>
      <c r="M102" s="68">
        <v>29.8</v>
      </c>
      <c r="N102" s="67">
        <v>1923</v>
      </c>
      <c r="O102" s="67">
        <v>2243</v>
      </c>
      <c r="P102" s="67">
        <v>1308</v>
      </c>
      <c r="Q102" s="103">
        <v>0.6801872074883</v>
      </c>
      <c r="R102" s="67">
        <v>196.2</v>
      </c>
    </row>
    <row r="103" s="3" customFormat="1" spans="1:18">
      <c r="A103" s="48" t="s">
        <v>303</v>
      </c>
      <c r="B103" s="38"/>
      <c r="C103" s="38" t="s">
        <v>372</v>
      </c>
      <c r="D103" s="48">
        <f t="shared" ref="D103:F103" si="18">SUM(D89:D102)</f>
        <v>123</v>
      </c>
      <c r="E103" s="48">
        <f t="shared" si="18"/>
        <v>68.15</v>
      </c>
      <c r="F103" s="48">
        <f t="shared" si="18"/>
        <v>6060.01</v>
      </c>
      <c r="G103" s="97">
        <f t="shared" si="17"/>
        <v>0.554065040650406</v>
      </c>
      <c r="H103" s="48">
        <f t="shared" ref="H103:M103" si="19">SUM(H89:H102)</f>
        <v>381.6</v>
      </c>
      <c r="I103" s="48">
        <f t="shared" si="19"/>
        <v>134.7</v>
      </c>
      <c r="J103" s="48">
        <f t="shared" si="19"/>
        <v>15800</v>
      </c>
      <c r="K103" s="48">
        <f t="shared" si="19"/>
        <v>18960</v>
      </c>
      <c r="L103" s="48">
        <f t="shared" si="19"/>
        <v>13413.32</v>
      </c>
      <c r="M103" s="81">
        <f t="shared" si="19"/>
        <v>670.7</v>
      </c>
      <c r="N103" s="70">
        <v>30748</v>
      </c>
      <c r="O103" s="70">
        <v>35873</v>
      </c>
      <c r="P103" s="70">
        <v>26372.18</v>
      </c>
      <c r="Q103" s="104">
        <v>0.8577</v>
      </c>
      <c r="R103" s="48">
        <f>SUM(R89:R102)</f>
        <v>4449.1</v>
      </c>
    </row>
    <row r="104" customFormat="1" spans="1:18">
      <c r="A104" s="44">
        <v>307</v>
      </c>
      <c r="B104" s="30" t="s">
        <v>386</v>
      </c>
      <c r="C104" s="30" t="s">
        <v>387</v>
      </c>
      <c r="D104" s="67">
        <v>91</v>
      </c>
      <c r="E104" s="67">
        <v>13.1</v>
      </c>
      <c r="F104" s="67">
        <v>1054.55</v>
      </c>
      <c r="G104" s="96">
        <f t="shared" si="17"/>
        <v>0.143956043956044</v>
      </c>
      <c r="H104" s="67">
        <v>52.7</v>
      </c>
      <c r="I104" s="67">
        <v>233.7</v>
      </c>
      <c r="J104" s="83">
        <v>16810</v>
      </c>
      <c r="K104" s="84">
        <v>20170</v>
      </c>
      <c r="L104" s="68">
        <v>19310.47</v>
      </c>
      <c r="M104" s="68">
        <v>965.5</v>
      </c>
      <c r="N104" s="67">
        <v>31270</v>
      </c>
      <c r="O104" s="67">
        <v>36482</v>
      </c>
      <c r="P104" s="67">
        <v>21301</v>
      </c>
      <c r="Q104" s="103">
        <v>0.6812</v>
      </c>
      <c r="R104" s="67">
        <v>3195.2</v>
      </c>
    </row>
    <row r="105" s="3" customFormat="1" spans="1:18">
      <c r="A105" s="85" t="s">
        <v>303</v>
      </c>
      <c r="B105" s="86" t="s">
        <v>386</v>
      </c>
      <c r="C105" s="86" t="s">
        <v>387</v>
      </c>
      <c r="D105" s="89">
        <v>91</v>
      </c>
      <c r="E105" s="89">
        <v>13.1</v>
      </c>
      <c r="F105" s="89">
        <v>1054.55</v>
      </c>
      <c r="G105" s="105">
        <f t="shared" si="17"/>
        <v>0.143956043956044</v>
      </c>
      <c r="H105" s="89">
        <v>52.7</v>
      </c>
      <c r="I105" s="89">
        <v>233.7</v>
      </c>
      <c r="J105" s="85">
        <v>16810</v>
      </c>
      <c r="K105" s="87">
        <v>20170</v>
      </c>
      <c r="L105" s="106">
        <v>19310.47</v>
      </c>
      <c r="M105" s="106">
        <v>965.5</v>
      </c>
      <c r="N105" s="70">
        <v>31270</v>
      </c>
      <c r="O105" s="70">
        <v>36482</v>
      </c>
      <c r="P105" s="70">
        <v>21301</v>
      </c>
      <c r="Q105" s="104">
        <v>0.6812</v>
      </c>
      <c r="R105" s="70">
        <v>3195.2</v>
      </c>
    </row>
    <row r="106" customFormat="1" spans="1:18">
      <c r="A106" s="70"/>
      <c r="B106" s="70"/>
      <c r="C106" s="70"/>
      <c r="D106" s="70">
        <v>1357</v>
      </c>
      <c r="E106" s="70">
        <v>942.89</v>
      </c>
      <c r="F106" s="70">
        <v>90114.21</v>
      </c>
      <c r="G106" s="97">
        <v>0.694834193072955</v>
      </c>
      <c r="H106" s="70">
        <v>7516.4</v>
      </c>
      <c r="I106" s="70">
        <v>1424.8</v>
      </c>
      <c r="J106" s="70">
        <v>149750</v>
      </c>
      <c r="K106" s="70">
        <v>179535</v>
      </c>
      <c r="L106" s="70">
        <v>135484.87</v>
      </c>
      <c r="M106" s="40">
        <v>7609.5</v>
      </c>
      <c r="N106" s="70">
        <v>298192</v>
      </c>
      <c r="O106" s="70">
        <v>347652</v>
      </c>
      <c r="P106" s="70">
        <v>248807.92</v>
      </c>
      <c r="Q106" s="104">
        <v>0.6812</v>
      </c>
      <c r="R106" s="70">
        <v>45862.4</v>
      </c>
    </row>
    <row r="107" s="4" customFormat="1" ht="12" spans="1:17">
      <c r="A107" s="4" t="s">
        <v>245</v>
      </c>
      <c r="F107" s="4" t="s">
        <v>246</v>
      </c>
      <c r="J107" s="10"/>
      <c r="K107" s="10"/>
      <c r="M107" s="4" t="s">
        <v>388</v>
      </c>
      <c r="N107" s="90"/>
      <c r="O107" s="90"/>
      <c r="Q107" s="107" t="s">
        <v>248</v>
      </c>
    </row>
  </sheetData>
  <mergeCells count="6">
    <mergeCell ref="D1:I1"/>
    <mergeCell ref="J1:M1"/>
    <mergeCell ref="N1:R1"/>
    <mergeCell ref="A1:A2"/>
    <mergeCell ref="B1:B2"/>
    <mergeCell ref="C1:C2"/>
  </mergeCells>
  <pageMargins left="0.275" right="0.15625" top="0.432638888888889" bottom="0.471527777777778" header="0.235416666666667" footer="0.235416666666667"/>
  <pageSetup paperSize="9" orientation="landscape" horizontalDpi="600"/>
  <headerFooter>
    <oddHeader>&amp;C10月金牌品种考核明细表（四）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G107"/>
  <sheetViews>
    <sheetView topLeftCell="H77" workbookViewId="0">
      <selection activeCell="S89" sqref="S89"/>
    </sheetView>
  </sheetViews>
  <sheetFormatPr defaultColWidth="9" defaultRowHeight="13.5"/>
  <cols>
    <col min="1" max="1" width="6" customWidth="1"/>
    <col min="2" max="2" width="14.75" customWidth="1"/>
    <col min="3" max="3" width="8.125" customWidth="1"/>
    <col min="4" max="4" width="8.49166666666667" style="5" customWidth="1"/>
    <col min="5" max="5" width="8.71666666666667" style="5" customWidth="1"/>
    <col min="6" max="6" width="10.125" style="6" customWidth="1"/>
    <col min="7" max="7" width="9.36666666666667" style="7" customWidth="1"/>
    <col min="8" max="8" width="8.74166666666667" style="6" customWidth="1"/>
    <col min="9" max="9" width="8.875" style="8" customWidth="1"/>
    <col min="10" max="10" width="9.1" style="8" customWidth="1"/>
    <col min="11" max="11" width="9.125" style="9" customWidth="1"/>
    <col min="12" max="12" width="9.325" style="8" customWidth="1"/>
    <col min="13" max="13" width="8.94166666666667" style="10" customWidth="1"/>
    <col min="14" max="14" width="1.91666666666667" style="10" hidden="1" customWidth="1"/>
    <col min="15" max="15" width="12.2916666666667" style="10" customWidth="1"/>
  </cols>
  <sheetData>
    <row r="1" s="1" customFormat="1" ht="27" customHeight="1" spans="1:15">
      <c r="A1" s="11" t="s">
        <v>249</v>
      </c>
      <c r="B1" s="12" t="s">
        <v>250</v>
      </c>
      <c r="C1" s="13" t="s">
        <v>251</v>
      </c>
      <c r="D1" s="14" t="s">
        <v>38</v>
      </c>
      <c r="E1" s="14"/>
      <c r="F1" s="15"/>
      <c r="G1" s="15"/>
      <c r="H1" s="15"/>
      <c r="I1" s="57" t="s">
        <v>264</v>
      </c>
      <c r="J1" s="57"/>
      <c r="K1" s="57" t="s">
        <v>265</v>
      </c>
      <c r="L1" s="57"/>
      <c r="M1" s="57"/>
      <c r="N1" s="57"/>
      <c r="O1" s="57"/>
    </row>
    <row r="2" s="2" customFormat="1" ht="21" customHeight="1" spans="1:16309">
      <c r="A2" s="16"/>
      <c r="B2" s="17"/>
      <c r="C2" s="13"/>
      <c r="D2" s="14" t="s">
        <v>266</v>
      </c>
      <c r="E2" s="14" t="s">
        <v>267</v>
      </c>
      <c r="F2" s="18" t="s">
        <v>268</v>
      </c>
      <c r="G2" s="19" t="s">
        <v>278</v>
      </c>
      <c r="H2" s="18" t="s">
        <v>271</v>
      </c>
      <c r="I2" s="57" t="s">
        <v>277</v>
      </c>
      <c r="J2" s="57" t="s">
        <v>271</v>
      </c>
      <c r="K2" s="58" t="s">
        <v>280</v>
      </c>
      <c r="L2" s="57" t="s">
        <v>281</v>
      </c>
      <c r="M2" s="59" t="s">
        <v>282</v>
      </c>
      <c r="N2" s="59" t="s">
        <v>283</v>
      </c>
      <c r="O2" s="59" t="s">
        <v>283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</row>
    <row r="3" customFormat="1" spans="1:15">
      <c r="A3" s="20">
        <v>308</v>
      </c>
      <c r="B3" s="21" t="s">
        <v>284</v>
      </c>
      <c r="C3" s="22" t="s">
        <v>285</v>
      </c>
      <c r="D3" s="23">
        <v>8800.16111111111</v>
      </c>
      <c r="E3" s="24">
        <v>11734.1333333333</v>
      </c>
      <c r="F3" s="25">
        <v>1625.03</v>
      </c>
      <c r="G3" s="26">
        <f t="shared" ref="G3:G19" si="0">F3/D3</f>
        <v>0.184659119245923</v>
      </c>
      <c r="H3" s="27">
        <v>0</v>
      </c>
      <c r="I3" s="61"/>
      <c r="J3" s="61"/>
      <c r="K3" s="62">
        <v>1332.6</v>
      </c>
      <c r="L3" s="61">
        <v>402.9</v>
      </c>
      <c r="M3" s="63"/>
      <c r="N3" s="64">
        <v>1332.6</v>
      </c>
      <c r="O3" s="63">
        <v>1332.6</v>
      </c>
    </row>
    <row r="4" customFormat="1" spans="1:15">
      <c r="A4" s="28">
        <v>311</v>
      </c>
      <c r="B4" s="29" t="s">
        <v>286</v>
      </c>
      <c r="C4" s="30" t="s">
        <v>285</v>
      </c>
      <c r="D4" s="31">
        <v>12587.5722222222</v>
      </c>
      <c r="E4" s="32">
        <v>16784.2666666667</v>
      </c>
      <c r="F4" s="33">
        <v>3787.76</v>
      </c>
      <c r="G4" s="34">
        <f t="shared" si="0"/>
        <v>0.300912672684655</v>
      </c>
      <c r="H4" s="35">
        <v>0</v>
      </c>
      <c r="I4" s="65">
        <v>3</v>
      </c>
      <c r="J4" s="65">
        <f>I4*3.75</f>
        <v>11.25</v>
      </c>
      <c r="K4" s="66">
        <v>6866.85</v>
      </c>
      <c r="L4" s="65">
        <v>148</v>
      </c>
      <c r="M4" s="67"/>
      <c r="N4" s="68">
        <v>6866.85</v>
      </c>
      <c r="O4" s="67">
        <v>6866.9</v>
      </c>
    </row>
    <row r="5" customFormat="1" spans="1:15">
      <c r="A5" s="28">
        <v>339</v>
      </c>
      <c r="B5" s="29" t="s">
        <v>287</v>
      </c>
      <c r="C5" s="30" t="s">
        <v>285</v>
      </c>
      <c r="D5" s="31">
        <v>7686.21666666667</v>
      </c>
      <c r="E5" s="32">
        <v>10248.8</v>
      </c>
      <c r="F5" s="33">
        <v>5748.32</v>
      </c>
      <c r="G5" s="34">
        <f t="shared" si="0"/>
        <v>0.747873791397154</v>
      </c>
      <c r="H5" s="35">
        <v>862.2</v>
      </c>
      <c r="I5" s="65"/>
      <c r="J5" s="65"/>
      <c r="K5" s="66">
        <v>3954.1</v>
      </c>
      <c r="L5" s="65">
        <v>92.9</v>
      </c>
      <c r="M5" s="67"/>
      <c r="N5" s="68">
        <v>3954.1</v>
      </c>
      <c r="O5" s="67">
        <v>3954.1</v>
      </c>
    </row>
    <row r="6" customFormat="1" spans="1:15">
      <c r="A6" s="28">
        <v>349</v>
      </c>
      <c r="B6" s="29" t="s">
        <v>288</v>
      </c>
      <c r="C6" s="30" t="s">
        <v>285</v>
      </c>
      <c r="D6" s="31">
        <v>5903.90555555556</v>
      </c>
      <c r="E6" s="32">
        <v>7872.26666666667</v>
      </c>
      <c r="F6" s="33">
        <v>6128.56</v>
      </c>
      <c r="G6" s="34">
        <f t="shared" si="0"/>
        <v>1.03805183574338</v>
      </c>
      <c r="H6" s="35">
        <v>919.3</v>
      </c>
      <c r="I6" s="65"/>
      <c r="J6" s="65"/>
      <c r="K6" s="66">
        <v>2182.5</v>
      </c>
      <c r="L6" s="65">
        <v>310.5</v>
      </c>
      <c r="M6" s="67"/>
      <c r="N6" s="68">
        <v>2182.5</v>
      </c>
      <c r="O6" s="67">
        <v>2182.5</v>
      </c>
    </row>
    <row r="7" customFormat="1" spans="1:15">
      <c r="A7" s="28">
        <v>391</v>
      </c>
      <c r="B7" s="29" t="s">
        <v>289</v>
      </c>
      <c r="C7" s="30" t="s">
        <v>285</v>
      </c>
      <c r="D7" s="31">
        <v>6349.48333333333</v>
      </c>
      <c r="E7" s="32">
        <v>8466.4</v>
      </c>
      <c r="F7" s="33">
        <v>4649.56</v>
      </c>
      <c r="G7" s="34">
        <f t="shared" si="0"/>
        <v>0.732273754557458</v>
      </c>
      <c r="H7" s="35">
        <v>697.4</v>
      </c>
      <c r="I7" s="65"/>
      <c r="J7" s="65"/>
      <c r="K7" s="66">
        <v>3544.1372</v>
      </c>
      <c r="L7" s="65">
        <v>101.2</v>
      </c>
      <c r="M7" s="67"/>
      <c r="N7" s="68">
        <v>3544.1372</v>
      </c>
      <c r="O7" s="67">
        <v>3544.1</v>
      </c>
    </row>
    <row r="8" customFormat="1" spans="1:15">
      <c r="A8" s="28">
        <v>395</v>
      </c>
      <c r="B8" s="29" t="s">
        <v>290</v>
      </c>
      <c r="C8" s="30" t="s">
        <v>285</v>
      </c>
      <c r="D8" s="31">
        <v>3230.43888888889</v>
      </c>
      <c r="E8" s="32">
        <v>4307.46666666667</v>
      </c>
      <c r="F8" s="33">
        <v>1653.4</v>
      </c>
      <c r="G8" s="34">
        <f t="shared" si="0"/>
        <v>0.511818999482354</v>
      </c>
      <c r="H8" s="35">
        <v>248</v>
      </c>
      <c r="I8" s="65"/>
      <c r="J8" s="65"/>
      <c r="K8" s="66">
        <v>588.5</v>
      </c>
      <c r="L8" s="65">
        <v>60</v>
      </c>
      <c r="M8" s="67"/>
      <c r="N8" s="68">
        <v>588.5</v>
      </c>
      <c r="O8" s="67">
        <v>588.5</v>
      </c>
    </row>
    <row r="9" customFormat="1" spans="1:15">
      <c r="A9" s="28">
        <v>517</v>
      </c>
      <c r="B9" s="29" t="s">
        <v>291</v>
      </c>
      <c r="C9" s="30" t="s">
        <v>285</v>
      </c>
      <c r="D9" s="31">
        <v>6683.66666666667</v>
      </c>
      <c r="E9" s="32">
        <v>8912</v>
      </c>
      <c r="F9" s="33">
        <v>4409.55</v>
      </c>
      <c r="G9" s="34">
        <f t="shared" si="0"/>
        <v>0.659750137150267</v>
      </c>
      <c r="H9" s="35">
        <v>661.4</v>
      </c>
      <c r="I9" s="65">
        <v>1</v>
      </c>
      <c r="J9" s="65">
        <f>I9*3.75</f>
        <v>3.75</v>
      </c>
      <c r="K9" s="66">
        <v>1819.45</v>
      </c>
      <c r="L9" s="65">
        <v>183</v>
      </c>
      <c r="M9" s="67">
        <v>120</v>
      </c>
      <c r="N9" s="68">
        <v>1699.45</v>
      </c>
      <c r="O9" s="67">
        <v>1699.5</v>
      </c>
    </row>
    <row r="10" customFormat="1" spans="1:15">
      <c r="A10" s="28">
        <v>518</v>
      </c>
      <c r="B10" s="29" t="s">
        <v>292</v>
      </c>
      <c r="C10" s="30" t="s">
        <v>285</v>
      </c>
      <c r="D10" s="31">
        <v>3341.83333333333</v>
      </c>
      <c r="E10" s="32">
        <v>4456</v>
      </c>
      <c r="F10" s="33">
        <v>833.64</v>
      </c>
      <c r="G10" s="34">
        <f t="shared" si="0"/>
        <v>0.249455887486909</v>
      </c>
      <c r="H10" s="35">
        <v>0</v>
      </c>
      <c r="I10" s="65"/>
      <c r="J10" s="65"/>
      <c r="K10" s="66">
        <v>92.5</v>
      </c>
      <c r="L10" s="65">
        <v>182.5</v>
      </c>
      <c r="M10" s="67"/>
      <c r="N10" s="68">
        <v>92.5</v>
      </c>
      <c r="O10" s="67">
        <v>92.5</v>
      </c>
    </row>
    <row r="11" customFormat="1" spans="1:15">
      <c r="A11" s="28">
        <v>581</v>
      </c>
      <c r="B11" s="29" t="s">
        <v>293</v>
      </c>
      <c r="C11" s="30" t="s">
        <v>285</v>
      </c>
      <c r="D11" s="31">
        <v>5569.72222222222</v>
      </c>
      <c r="E11" s="32">
        <v>7426.66666666667</v>
      </c>
      <c r="F11" s="33">
        <v>4358.56</v>
      </c>
      <c r="G11" s="34">
        <f t="shared" si="0"/>
        <v>0.782545309460875</v>
      </c>
      <c r="H11" s="35">
        <v>653.8</v>
      </c>
      <c r="I11" s="65">
        <v>12</v>
      </c>
      <c r="J11" s="65">
        <f>I11*3.75</f>
        <v>45</v>
      </c>
      <c r="K11" s="66">
        <v>2783.7</v>
      </c>
      <c r="L11" s="65">
        <v>83.3</v>
      </c>
      <c r="M11" s="67"/>
      <c r="N11" s="68">
        <v>2783.7</v>
      </c>
      <c r="O11" s="67">
        <v>2783.7</v>
      </c>
    </row>
    <row r="12" customFormat="1" spans="1:15">
      <c r="A12" s="28">
        <v>585</v>
      </c>
      <c r="B12" s="29" t="s">
        <v>294</v>
      </c>
      <c r="C12" s="30" t="s">
        <v>285</v>
      </c>
      <c r="D12" s="31">
        <v>9579.92222222222</v>
      </c>
      <c r="E12" s="32">
        <v>12773.8666666667</v>
      </c>
      <c r="F12" s="33">
        <v>11820.65</v>
      </c>
      <c r="G12" s="34">
        <f t="shared" si="0"/>
        <v>1.23389832670875</v>
      </c>
      <c r="H12" s="35">
        <v>1773.1</v>
      </c>
      <c r="I12" s="65"/>
      <c r="J12" s="65"/>
      <c r="K12" s="66">
        <v>4649.604</v>
      </c>
      <c r="L12" s="65">
        <v>140</v>
      </c>
      <c r="M12" s="67"/>
      <c r="N12" s="68">
        <v>4649.604</v>
      </c>
      <c r="O12" s="67">
        <v>4649.6</v>
      </c>
    </row>
    <row r="13" customFormat="1" spans="1:15">
      <c r="A13" s="28">
        <v>597</v>
      </c>
      <c r="B13" s="29" t="s">
        <v>295</v>
      </c>
      <c r="C13" s="30" t="s">
        <v>285</v>
      </c>
      <c r="D13" s="31">
        <v>2116.49444444444</v>
      </c>
      <c r="E13" s="32">
        <v>2822.13333333333</v>
      </c>
      <c r="F13" s="33">
        <v>1523.92</v>
      </c>
      <c r="G13" s="34">
        <f t="shared" si="0"/>
        <v>0.720020789093077</v>
      </c>
      <c r="H13" s="35">
        <v>228.6</v>
      </c>
      <c r="I13" s="65"/>
      <c r="J13" s="65"/>
      <c r="K13" s="66">
        <v>480.6</v>
      </c>
      <c r="L13" s="65">
        <v>100</v>
      </c>
      <c r="M13" s="67"/>
      <c r="N13" s="68">
        <v>480.6</v>
      </c>
      <c r="O13" s="67">
        <v>480.6</v>
      </c>
    </row>
    <row r="14" customFormat="1" spans="1:15">
      <c r="A14" s="28">
        <v>709</v>
      </c>
      <c r="B14" s="29" t="s">
        <v>296</v>
      </c>
      <c r="C14" s="30" t="s">
        <v>285</v>
      </c>
      <c r="D14" s="31">
        <v>4344.38333333333</v>
      </c>
      <c r="E14" s="32">
        <v>5792.8</v>
      </c>
      <c r="F14" s="33">
        <v>4371.89</v>
      </c>
      <c r="G14" s="34">
        <f t="shared" si="0"/>
        <v>1.00633154686319</v>
      </c>
      <c r="H14" s="35">
        <v>655.8</v>
      </c>
      <c r="I14" s="65"/>
      <c r="J14" s="65"/>
      <c r="K14" s="66">
        <v>1294.5</v>
      </c>
      <c r="L14" s="65">
        <v>106</v>
      </c>
      <c r="M14" s="67"/>
      <c r="N14" s="68">
        <v>1294.5</v>
      </c>
      <c r="O14" s="67">
        <v>1294.5</v>
      </c>
    </row>
    <row r="15" customFormat="1" spans="1:15">
      <c r="A15" s="28">
        <v>726</v>
      </c>
      <c r="B15" s="29" t="s">
        <v>297</v>
      </c>
      <c r="C15" s="30" t="s">
        <v>285</v>
      </c>
      <c r="D15" s="31">
        <v>7574.82222222222</v>
      </c>
      <c r="E15" s="32">
        <v>10100.2666666667</v>
      </c>
      <c r="F15" s="33">
        <v>7132.57</v>
      </c>
      <c r="G15" s="34">
        <f t="shared" si="0"/>
        <v>0.941615498126836</v>
      </c>
      <c r="H15" s="35">
        <v>1069.9</v>
      </c>
      <c r="I15" s="65"/>
      <c r="J15" s="65"/>
      <c r="K15" s="66">
        <v>4789.3</v>
      </c>
      <c r="L15" s="65">
        <v>36</v>
      </c>
      <c r="M15" s="67"/>
      <c r="N15" s="68">
        <v>4789.3</v>
      </c>
      <c r="O15" s="67">
        <v>4789.3</v>
      </c>
    </row>
    <row r="16" customFormat="1" spans="1:15">
      <c r="A16" s="28">
        <v>727</v>
      </c>
      <c r="B16" s="29" t="s">
        <v>298</v>
      </c>
      <c r="C16" s="30" t="s">
        <v>285</v>
      </c>
      <c r="D16" s="31">
        <v>3119.04444444444</v>
      </c>
      <c r="E16" s="32">
        <v>4158.93333333333</v>
      </c>
      <c r="F16" s="33">
        <v>1298.72</v>
      </c>
      <c r="G16" s="34">
        <f t="shared" si="0"/>
        <v>0.416383935250825</v>
      </c>
      <c r="H16" s="35">
        <v>0</v>
      </c>
      <c r="I16" s="65"/>
      <c r="J16" s="65"/>
      <c r="K16" s="66">
        <v>722.7</v>
      </c>
      <c r="L16" s="65">
        <v>105.5</v>
      </c>
      <c r="M16" s="67"/>
      <c r="N16" s="68">
        <v>722.7</v>
      </c>
      <c r="O16" s="67">
        <v>722.7</v>
      </c>
    </row>
    <row r="17" customFormat="1" spans="1:15">
      <c r="A17" s="28">
        <v>730</v>
      </c>
      <c r="B17" s="29" t="s">
        <v>299</v>
      </c>
      <c r="C17" s="30" t="s">
        <v>285</v>
      </c>
      <c r="D17" s="31">
        <v>7017.85</v>
      </c>
      <c r="E17" s="32">
        <v>9357.6</v>
      </c>
      <c r="F17" s="33">
        <v>5497.61</v>
      </c>
      <c r="G17" s="34">
        <f t="shared" si="0"/>
        <v>0.783375250254708</v>
      </c>
      <c r="H17" s="35">
        <v>824.6</v>
      </c>
      <c r="I17" s="65"/>
      <c r="J17" s="65"/>
      <c r="K17" s="66">
        <v>3842.8</v>
      </c>
      <c r="L17" s="65">
        <v>0</v>
      </c>
      <c r="M17" s="67"/>
      <c r="N17" s="68">
        <v>3842.8</v>
      </c>
      <c r="O17" s="67">
        <v>3842.8</v>
      </c>
    </row>
    <row r="18" customFormat="1" spans="1:15">
      <c r="A18" s="28">
        <v>731</v>
      </c>
      <c r="B18" s="29" t="s">
        <v>300</v>
      </c>
      <c r="C18" s="30" t="s">
        <v>285</v>
      </c>
      <c r="D18" s="31">
        <v>3453.22777777778</v>
      </c>
      <c r="E18" s="32">
        <v>4604.53333333333</v>
      </c>
      <c r="F18" s="33">
        <v>1707</v>
      </c>
      <c r="G18" s="34">
        <f t="shared" si="0"/>
        <v>0.494320128832766</v>
      </c>
      <c r="H18" s="35">
        <v>0</v>
      </c>
      <c r="I18" s="65"/>
      <c r="J18" s="65"/>
      <c r="K18" s="66">
        <v>415.4</v>
      </c>
      <c r="L18" s="65">
        <v>128.5</v>
      </c>
      <c r="M18" s="67"/>
      <c r="N18" s="68">
        <v>415.4</v>
      </c>
      <c r="O18" s="67">
        <v>415.4</v>
      </c>
    </row>
    <row r="19" customFormat="1" spans="1:15">
      <c r="A19" s="28">
        <v>741</v>
      </c>
      <c r="B19" s="29" t="s">
        <v>301</v>
      </c>
      <c r="C19" s="30" t="s">
        <v>285</v>
      </c>
      <c r="D19" s="31">
        <v>2896.25555555556</v>
      </c>
      <c r="E19" s="32">
        <v>3861.86666666667</v>
      </c>
      <c r="F19" s="33">
        <v>3497.84</v>
      </c>
      <c r="G19" s="34">
        <f t="shared" si="0"/>
        <v>1.2077111059107</v>
      </c>
      <c r="H19" s="35">
        <v>524.7</v>
      </c>
      <c r="I19" s="65"/>
      <c r="J19" s="65"/>
      <c r="K19" s="66">
        <v>897.6</v>
      </c>
      <c r="L19" s="65">
        <v>79</v>
      </c>
      <c r="M19" s="67"/>
      <c r="N19" s="68">
        <v>897.6</v>
      </c>
      <c r="O19" s="69">
        <v>897.6</v>
      </c>
    </row>
    <row r="20" customFormat="1" spans="1:15">
      <c r="A20" s="36">
        <v>742</v>
      </c>
      <c r="B20" s="30" t="s">
        <v>302</v>
      </c>
      <c r="C20" s="30" t="s">
        <v>285</v>
      </c>
      <c r="D20" s="31"/>
      <c r="E20" s="32"/>
      <c r="F20" s="33">
        <v>0</v>
      </c>
      <c r="G20" s="34"/>
      <c r="H20" s="35">
        <v>0</v>
      </c>
      <c r="I20" s="65"/>
      <c r="J20" s="65"/>
      <c r="K20" s="66">
        <v>16.3</v>
      </c>
      <c r="L20" s="65">
        <v>0</v>
      </c>
      <c r="M20" s="67"/>
      <c r="N20" s="68">
        <v>12.8</v>
      </c>
      <c r="O20" s="67">
        <v>16.3</v>
      </c>
    </row>
    <row r="21" s="3" customFormat="1" spans="1:15">
      <c r="A21" s="37" t="s">
        <v>303</v>
      </c>
      <c r="B21" s="38"/>
      <c r="C21" s="39" t="s">
        <v>285</v>
      </c>
      <c r="D21" s="40">
        <f t="shared" ref="D21:F21" si="1">SUM(D3:D20)</f>
        <v>100255</v>
      </c>
      <c r="E21" s="40">
        <f t="shared" si="1"/>
        <v>133680</v>
      </c>
      <c r="F21" s="41">
        <f t="shared" si="1"/>
        <v>70044.58</v>
      </c>
      <c r="G21" s="42">
        <f t="shared" ref="G21:G70" si="2">F21/D21</f>
        <v>0.698664206274001</v>
      </c>
      <c r="H21" s="41">
        <f t="shared" ref="H21:O21" si="3">SUM(H3:H20)</f>
        <v>9118.8</v>
      </c>
      <c r="I21" s="70">
        <f t="shared" si="3"/>
        <v>16</v>
      </c>
      <c r="J21" s="70">
        <f t="shared" si="3"/>
        <v>60</v>
      </c>
      <c r="K21" s="71">
        <f t="shared" si="3"/>
        <v>40273.1412</v>
      </c>
      <c r="L21" s="71">
        <f t="shared" si="3"/>
        <v>2259.3</v>
      </c>
      <c r="M21" s="71">
        <f t="shared" si="3"/>
        <v>120</v>
      </c>
      <c r="N21" s="71">
        <f t="shared" si="3"/>
        <v>40149.6412</v>
      </c>
      <c r="O21" s="58">
        <f t="shared" si="3"/>
        <v>40153.2</v>
      </c>
    </row>
    <row r="22" customFormat="1" spans="1:15">
      <c r="A22" s="43">
        <v>329</v>
      </c>
      <c r="B22" s="29" t="s">
        <v>304</v>
      </c>
      <c r="C22" s="29" t="s">
        <v>305</v>
      </c>
      <c r="D22" s="44">
        <v>6350</v>
      </c>
      <c r="E22" s="45">
        <v>11250</v>
      </c>
      <c r="F22" s="33">
        <v>7419.32</v>
      </c>
      <c r="G22" s="34">
        <f t="shared" si="2"/>
        <v>1.1683968503937</v>
      </c>
      <c r="H22" s="35">
        <v>1112.9</v>
      </c>
      <c r="I22" s="65">
        <v>1</v>
      </c>
      <c r="J22" s="65">
        <f t="shared" ref="J22:J26" si="4">I22*3.75</f>
        <v>3.75</v>
      </c>
      <c r="K22" s="66">
        <v>3252.55</v>
      </c>
      <c r="L22" s="65">
        <v>34</v>
      </c>
      <c r="M22" s="67"/>
      <c r="N22" s="68">
        <v>3252.55</v>
      </c>
      <c r="O22" s="67">
        <v>3252.6</v>
      </c>
    </row>
    <row r="23" customFormat="1" spans="1:15">
      <c r="A23" s="43">
        <v>337</v>
      </c>
      <c r="B23" s="29" t="s">
        <v>306</v>
      </c>
      <c r="C23" s="29" t="s">
        <v>305</v>
      </c>
      <c r="D23" s="44">
        <v>19500</v>
      </c>
      <c r="E23" s="45">
        <v>26100</v>
      </c>
      <c r="F23" s="33">
        <v>21470.06</v>
      </c>
      <c r="G23" s="34">
        <f t="shared" si="2"/>
        <v>1.10102871794872</v>
      </c>
      <c r="H23" s="35">
        <v>3220.5</v>
      </c>
      <c r="I23" s="65">
        <v>1</v>
      </c>
      <c r="J23" s="65">
        <f t="shared" si="4"/>
        <v>3.75</v>
      </c>
      <c r="K23" s="66">
        <v>13108.35</v>
      </c>
      <c r="L23" s="65">
        <v>233.9</v>
      </c>
      <c r="M23" s="67"/>
      <c r="N23" s="68">
        <v>13108.35</v>
      </c>
      <c r="O23" s="63">
        <v>13108.4</v>
      </c>
    </row>
    <row r="24" customFormat="1" spans="1:15">
      <c r="A24" s="43">
        <v>343</v>
      </c>
      <c r="B24" s="29" t="s">
        <v>307</v>
      </c>
      <c r="C24" s="29" t="s">
        <v>305</v>
      </c>
      <c r="D24" s="44">
        <v>19500</v>
      </c>
      <c r="E24" s="45">
        <v>26100</v>
      </c>
      <c r="F24" s="33">
        <v>19506.69</v>
      </c>
      <c r="G24" s="34">
        <f t="shared" si="2"/>
        <v>1.00034307692308</v>
      </c>
      <c r="H24" s="35">
        <v>2926</v>
      </c>
      <c r="I24" s="65"/>
      <c r="J24" s="65"/>
      <c r="K24" s="66">
        <v>11419.469</v>
      </c>
      <c r="L24" s="65">
        <v>288.84</v>
      </c>
      <c r="M24" s="67"/>
      <c r="N24" s="68">
        <v>11419.469</v>
      </c>
      <c r="O24" s="67">
        <v>11419.5</v>
      </c>
    </row>
    <row r="25" customFormat="1" spans="1:15">
      <c r="A25" s="43">
        <v>357</v>
      </c>
      <c r="B25" s="29" t="s">
        <v>308</v>
      </c>
      <c r="C25" s="29" t="s">
        <v>305</v>
      </c>
      <c r="D25" s="44">
        <v>4500</v>
      </c>
      <c r="E25" s="45">
        <v>6000</v>
      </c>
      <c r="F25" s="33">
        <v>4618.26</v>
      </c>
      <c r="G25" s="34">
        <f t="shared" si="2"/>
        <v>1.02628</v>
      </c>
      <c r="H25" s="35">
        <v>692.7</v>
      </c>
      <c r="I25" s="65">
        <v>1</v>
      </c>
      <c r="J25" s="65">
        <f t="shared" si="4"/>
        <v>3.75</v>
      </c>
      <c r="K25" s="66">
        <v>2102.75</v>
      </c>
      <c r="L25" s="65">
        <v>157.8</v>
      </c>
      <c r="M25" s="67"/>
      <c r="N25" s="68">
        <v>2102.75</v>
      </c>
      <c r="O25" s="67">
        <v>2102.8</v>
      </c>
    </row>
    <row r="26" customFormat="1" spans="1:15">
      <c r="A26" s="43">
        <v>359</v>
      </c>
      <c r="B26" s="29" t="s">
        <v>309</v>
      </c>
      <c r="C26" s="29" t="s">
        <v>305</v>
      </c>
      <c r="D26" s="44">
        <v>4500</v>
      </c>
      <c r="E26" s="45">
        <v>6000</v>
      </c>
      <c r="F26" s="33">
        <v>3085.86</v>
      </c>
      <c r="G26" s="34">
        <f t="shared" si="2"/>
        <v>0.685746666666667</v>
      </c>
      <c r="H26" s="35">
        <v>462.9</v>
      </c>
      <c r="I26" s="65">
        <v>1</v>
      </c>
      <c r="J26" s="65">
        <f t="shared" si="4"/>
        <v>3.75</v>
      </c>
      <c r="K26" s="66">
        <v>1872.71</v>
      </c>
      <c r="L26" s="65">
        <v>167.04</v>
      </c>
      <c r="M26" s="67"/>
      <c r="N26" s="68">
        <v>1872.71</v>
      </c>
      <c r="O26" s="67">
        <v>1872.7</v>
      </c>
    </row>
    <row r="27" customFormat="1" spans="1:15">
      <c r="A27" s="46">
        <v>361</v>
      </c>
      <c r="B27" s="47" t="s">
        <v>310</v>
      </c>
      <c r="C27" s="47" t="s">
        <v>305</v>
      </c>
      <c r="D27" s="44">
        <v>2550</v>
      </c>
      <c r="E27" s="45">
        <v>3000</v>
      </c>
      <c r="F27" s="33">
        <v>296</v>
      </c>
      <c r="G27" s="34">
        <f t="shared" si="2"/>
        <v>0.116078431372549</v>
      </c>
      <c r="H27" s="35">
        <v>0</v>
      </c>
      <c r="I27" s="65"/>
      <c r="J27" s="65"/>
      <c r="K27" s="66">
        <v>468.12</v>
      </c>
      <c r="L27" s="65">
        <v>115.5</v>
      </c>
      <c r="M27" s="67"/>
      <c r="N27" s="68">
        <v>468.12</v>
      </c>
      <c r="O27" s="67">
        <v>468.1</v>
      </c>
    </row>
    <row r="28" customFormat="1" spans="1:15">
      <c r="A28" s="43">
        <v>365</v>
      </c>
      <c r="B28" s="29" t="s">
        <v>311</v>
      </c>
      <c r="C28" s="29" t="s">
        <v>305</v>
      </c>
      <c r="D28" s="44">
        <v>19500</v>
      </c>
      <c r="E28" s="45">
        <v>25850</v>
      </c>
      <c r="F28" s="33">
        <v>12568.16</v>
      </c>
      <c r="G28" s="34">
        <f t="shared" si="2"/>
        <v>0.644521025641026</v>
      </c>
      <c r="H28" s="35">
        <v>1885.2</v>
      </c>
      <c r="I28" s="65"/>
      <c r="J28" s="65"/>
      <c r="K28" s="66">
        <v>9000.8</v>
      </c>
      <c r="L28" s="65">
        <v>261.6</v>
      </c>
      <c r="M28" s="67"/>
      <c r="N28" s="68">
        <v>9000.8</v>
      </c>
      <c r="O28" s="67">
        <v>9000.8</v>
      </c>
    </row>
    <row r="29" customFormat="1" spans="1:15">
      <c r="A29" s="43">
        <v>379</v>
      </c>
      <c r="B29" s="29" t="s">
        <v>312</v>
      </c>
      <c r="C29" s="29" t="s">
        <v>305</v>
      </c>
      <c r="D29" s="44">
        <v>3750</v>
      </c>
      <c r="E29" s="45">
        <v>4500</v>
      </c>
      <c r="F29" s="33">
        <v>5765.24</v>
      </c>
      <c r="G29" s="34">
        <f t="shared" si="2"/>
        <v>1.53739733333333</v>
      </c>
      <c r="H29" s="35">
        <v>980.1</v>
      </c>
      <c r="I29" s="65"/>
      <c r="J29" s="65"/>
      <c r="K29" s="66">
        <v>2659.8</v>
      </c>
      <c r="L29" s="65">
        <v>137.9</v>
      </c>
      <c r="M29" s="67"/>
      <c r="N29" s="68">
        <v>2659.8</v>
      </c>
      <c r="O29" s="67">
        <v>2659.8</v>
      </c>
    </row>
    <row r="30" customFormat="1" spans="1:15">
      <c r="A30" s="43">
        <v>513</v>
      </c>
      <c r="B30" s="29" t="s">
        <v>313</v>
      </c>
      <c r="C30" s="29" t="s">
        <v>305</v>
      </c>
      <c r="D30" s="44">
        <v>4050</v>
      </c>
      <c r="E30" s="45">
        <v>5000</v>
      </c>
      <c r="F30" s="33">
        <v>5048.06</v>
      </c>
      <c r="G30" s="34">
        <f t="shared" si="2"/>
        <v>1.24643456790123</v>
      </c>
      <c r="H30" s="35">
        <v>858.2</v>
      </c>
      <c r="I30" s="65"/>
      <c r="J30" s="65"/>
      <c r="K30" s="66">
        <v>2175.8</v>
      </c>
      <c r="L30" s="65">
        <v>104.5</v>
      </c>
      <c r="M30" s="67">
        <v>62.66</v>
      </c>
      <c r="N30" s="68">
        <v>2113.14</v>
      </c>
      <c r="O30" s="67">
        <v>2113.1</v>
      </c>
    </row>
    <row r="31" customFormat="1" spans="1:15">
      <c r="A31" s="43">
        <v>516</v>
      </c>
      <c r="B31" s="29" t="s">
        <v>314</v>
      </c>
      <c r="C31" s="29" t="s">
        <v>305</v>
      </c>
      <c r="D31" s="44">
        <v>2550</v>
      </c>
      <c r="E31" s="45">
        <v>3000</v>
      </c>
      <c r="F31" s="33">
        <v>2729.07</v>
      </c>
      <c r="G31" s="34">
        <f t="shared" si="2"/>
        <v>1.07022352941176</v>
      </c>
      <c r="H31" s="35">
        <v>409.4</v>
      </c>
      <c r="I31" s="65"/>
      <c r="J31" s="65"/>
      <c r="K31" s="66">
        <v>793.6</v>
      </c>
      <c r="L31" s="65">
        <v>167.5</v>
      </c>
      <c r="M31" s="67"/>
      <c r="N31" s="68">
        <v>793.6</v>
      </c>
      <c r="O31" s="67">
        <v>793.6</v>
      </c>
    </row>
    <row r="32" customFormat="1" spans="1:15">
      <c r="A32" s="43">
        <v>570</v>
      </c>
      <c r="B32" s="29" t="s">
        <v>315</v>
      </c>
      <c r="C32" s="29" t="s">
        <v>305</v>
      </c>
      <c r="D32" s="44">
        <v>4500</v>
      </c>
      <c r="E32" s="45">
        <v>6000</v>
      </c>
      <c r="F32" s="33">
        <v>5641.6</v>
      </c>
      <c r="G32" s="34">
        <f t="shared" si="2"/>
        <v>1.25368888888889</v>
      </c>
      <c r="H32" s="35">
        <v>846.2</v>
      </c>
      <c r="I32" s="65"/>
      <c r="J32" s="65"/>
      <c r="K32" s="66">
        <v>2107.3</v>
      </c>
      <c r="L32" s="65">
        <v>88</v>
      </c>
      <c r="M32" s="67"/>
      <c r="N32" s="68">
        <v>2107.3</v>
      </c>
      <c r="O32" s="67">
        <v>2107.3</v>
      </c>
    </row>
    <row r="33" customFormat="1" spans="1:15">
      <c r="A33" s="43">
        <v>577</v>
      </c>
      <c r="B33" s="29" t="s">
        <v>316</v>
      </c>
      <c r="C33" s="29" t="s">
        <v>305</v>
      </c>
      <c r="D33" s="44">
        <v>2550</v>
      </c>
      <c r="E33" s="45">
        <v>3000</v>
      </c>
      <c r="F33" s="33">
        <v>1060.72</v>
      </c>
      <c r="G33" s="34">
        <f t="shared" si="2"/>
        <v>0.41596862745098</v>
      </c>
      <c r="H33" s="35">
        <v>0</v>
      </c>
      <c r="I33" s="65"/>
      <c r="J33" s="65"/>
      <c r="K33" s="66">
        <v>410.25</v>
      </c>
      <c r="L33" s="65">
        <v>217.5</v>
      </c>
      <c r="M33" s="67"/>
      <c r="N33" s="68">
        <v>410.25</v>
      </c>
      <c r="O33" s="67">
        <v>410.3</v>
      </c>
    </row>
    <row r="34" customFormat="1" spans="1:15">
      <c r="A34" s="43">
        <v>582</v>
      </c>
      <c r="B34" s="29" t="s">
        <v>317</v>
      </c>
      <c r="C34" s="29" t="s">
        <v>305</v>
      </c>
      <c r="D34" s="44">
        <v>19500</v>
      </c>
      <c r="E34" s="45">
        <v>25850</v>
      </c>
      <c r="F34" s="33">
        <v>12670.16</v>
      </c>
      <c r="G34" s="34">
        <f t="shared" si="2"/>
        <v>0.649751794871795</v>
      </c>
      <c r="H34" s="35">
        <v>1900.5</v>
      </c>
      <c r="I34" s="65"/>
      <c r="J34" s="65"/>
      <c r="K34" s="66">
        <v>6415.3</v>
      </c>
      <c r="L34" s="65">
        <v>408.6</v>
      </c>
      <c r="M34" s="67"/>
      <c r="N34" s="68">
        <v>6415.3</v>
      </c>
      <c r="O34" s="67">
        <v>6415.3</v>
      </c>
    </row>
    <row r="35" customFormat="1" spans="1:15">
      <c r="A35" s="43">
        <v>714</v>
      </c>
      <c r="B35" s="29" t="s">
        <v>318</v>
      </c>
      <c r="C35" s="29" t="s">
        <v>305</v>
      </c>
      <c r="D35" s="44">
        <v>2550</v>
      </c>
      <c r="E35" s="45">
        <v>3000</v>
      </c>
      <c r="F35" s="33">
        <v>4320.03</v>
      </c>
      <c r="G35" s="34">
        <f t="shared" si="2"/>
        <v>1.69412941176471</v>
      </c>
      <c r="H35" s="35">
        <v>734.4</v>
      </c>
      <c r="I35" s="65">
        <v>1</v>
      </c>
      <c r="J35" s="65">
        <f>I35*3.75</f>
        <v>3.75</v>
      </c>
      <c r="K35" s="66">
        <v>1277.55</v>
      </c>
      <c r="L35" s="65">
        <v>161.5</v>
      </c>
      <c r="M35" s="67">
        <v>1.925</v>
      </c>
      <c r="N35" s="68">
        <v>1275.625</v>
      </c>
      <c r="O35" s="69">
        <v>1275.6</v>
      </c>
    </row>
    <row r="36" customFormat="1" spans="1:15">
      <c r="A36" s="43">
        <v>734</v>
      </c>
      <c r="B36" s="29" t="s">
        <v>319</v>
      </c>
      <c r="C36" s="29" t="s">
        <v>305</v>
      </c>
      <c r="D36" s="44">
        <v>4650</v>
      </c>
      <c r="E36" s="45">
        <v>6000</v>
      </c>
      <c r="F36" s="33">
        <v>5321.66</v>
      </c>
      <c r="G36" s="34">
        <f t="shared" si="2"/>
        <v>1.14444301075269</v>
      </c>
      <c r="H36" s="35">
        <v>798.2</v>
      </c>
      <c r="I36" s="65"/>
      <c r="J36" s="65"/>
      <c r="K36" s="66">
        <v>2380.2</v>
      </c>
      <c r="L36" s="65">
        <v>54</v>
      </c>
      <c r="M36" s="67"/>
      <c r="N36" s="68">
        <v>2380.2</v>
      </c>
      <c r="O36" s="67">
        <v>2380.2</v>
      </c>
    </row>
    <row r="37" s="3" customFormat="1" spans="1:15">
      <c r="A37" s="37" t="s">
        <v>303</v>
      </c>
      <c r="B37" s="38"/>
      <c r="C37" s="38" t="s">
        <v>305</v>
      </c>
      <c r="D37" s="48">
        <f t="shared" ref="D37:F37" si="5">SUM(D22:D36)</f>
        <v>120500</v>
      </c>
      <c r="E37" s="48">
        <f t="shared" si="5"/>
        <v>160650</v>
      </c>
      <c r="F37" s="41">
        <f t="shared" si="5"/>
        <v>111520.89</v>
      </c>
      <c r="G37" s="42">
        <f t="shared" si="2"/>
        <v>0.925484564315353</v>
      </c>
      <c r="H37" s="49">
        <v>16827.2</v>
      </c>
      <c r="I37" s="48">
        <f t="shared" ref="I37:O37" si="6">SUM(I22:I36)</f>
        <v>5</v>
      </c>
      <c r="J37" s="48">
        <f t="shared" si="6"/>
        <v>18.75</v>
      </c>
      <c r="K37" s="71">
        <f t="shared" si="6"/>
        <v>59444.549</v>
      </c>
      <c r="L37" s="71">
        <f t="shared" si="6"/>
        <v>2598.18</v>
      </c>
      <c r="M37" s="71">
        <f t="shared" si="6"/>
        <v>64.585</v>
      </c>
      <c r="N37" s="71">
        <f t="shared" si="6"/>
        <v>59379.964</v>
      </c>
      <c r="O37" s="58">
        <f t="shared" si="6"/>
        <v>59380.1</v>
      </c>
    </row>
    <row r="38" customFormat="1" spans="1:15">
      <c r="A38" s="50">
        <v>385</v>
      </c>
      <c r="B38" s="22" t="s">
        <v>320</v>
      </c>
      <c r="C38" s="22" t="s">
        <v>321</v>
      </c>
      <c r="D38" s="51">
        <v>7711</v>
      </c>
      <c r="E38" s="52">
        <v>10282</v>
      </c>
      <c r="F38" s="33">
        <v>5652.59</v>
      </c>
      <c r="G38" s="34">
        <f t="shared" si="2"/>
        <v>0.733055375437686</v>
      </c>
      <c r="H38" s="35">
        <v>847.9</v>
      </c>
      <c r="I38" s="65"/>
      <c r="J38" s="65"/>
      <c r="K38" s="66">
        <v>2319.48</v>
      </c>
      <c r="L38" s="65">
        <v>152.4</v>
      </c>
      <c r="M38" s="67">
        <v>30</v>
      </c>
      <c r="N38" s="68">
        <v>2289.48</v>
      </c>
      <c r="O38" s="63">
        <v>2289.5</v>
      </c>
    </row>
    <row r="39" customFormat="1" spans="1:15">
      <c r="A39" s="44">
        <v>377</v>
      </c>
      <c r="B39" s="30" t="s">
        <v>322</v>
      </c>
      <c r="C39" s="30" t="s">
        <v>321</v>
      </c>
      <c r="D39" s="51">
        <v>4313</v>
      </c>
      <c r="E39" s="52">
        <v>5752</v>
      </c>
      <c r="F39" s="33">
        <v>5670.76</v>
      </c>
      <c r="G39" s="34">
        <f t="shared" si="2"/>
        <v>1.31480639925806</v>
      </c>
      <c r="H39" s="35">
        <v>850.6</v>
      </c>
      <c r="I39" s="65"/>
      <c r="J39" s="65"/>
      <c r="K39" s="66">
        <v>1635.45</v>
      </c>
      <c r="L39" s="65">
        <v>127.9</v>
      </c>
      <c r="M39" s="67"/>
      <c r="N39" s="68">
        <v>1635.45</v>
      </c>
      <c r="O39" s="67">
        <v>1635.5</v>
      </c>
    </row>
    <row r="40" customFormat="1" spans="1:15">
      <c r="A40" s="44">
        <v>571</v>
      </c>
      <c r="B40" s="30" t="s">
        <v>323</v>
      </c>
      <c r="C40" s="30" t="s">
        <v>321</v>
      </c>
      <c r="D40" s="51">
        <v>12705</v>
      </c>
      <c r="E40" s="52">
        <v>16943</v>
      </c>
      <c r="F40" s="33">
        <v>15532.67</v>
      </c>
      <c r="G40" s="34">
        <f t="shared" si="2"/>
        <v>1.22256355765447</v>
      </c>
      <c r="H40" s="35">
        <v>2329.9</v>
      </c>
      <c r="I40" s="65">
        <v>4</v>
      </c>
      <c r="J40" s="65">
        <f t="shared" ref="J40:J43" si="7">I40*3.75</f>
        <v>15</v>
      </c>
      <c r="K40" s="66">
        <v>6574.1</v>
      </c>
      <c r="L40" s="65">
        <v>153</v>
      </c>
      <c r="M40" s="67"/>
      <c r="N40" s="68">
        <v>6574.1</v>
      </c>
      <c r="O40" s="67">
        <v>6574.1</v>
      </c>
    </row>
    <row r="41" customFormat="1" spans="1:15">
      <c r="A41" s="44">
        <v>371</v>
      </c>
      <c r="B41" s="30" t="s">
        <v>324</v>
      </c>
      <c r="C41" s="30" t="s">
        <v>321</v>
      </c>
      <c r="D41" s="51">
        <v>2549</v>
      </c>
      <c r="E41" s="52">
        <v>3399</v>
      </c>
      <c r="F41" s="33">
        <v>2046.84</v>
      </c>
      <c r="G41" s="34">
        <f t="shared" si="2"/>
        <v>0.802997253825029</v>
      </c>
      <c r="H41" s="35">
        <v>307</v>
      </c>
      <c r="I41" s="65"/>
      <c r="J41" s="65"/>
      <c r="K41" s="66">
        <v>1209.001</v>
      </c>
      <c r="L41" s="65">
        <v>35</v>
      </c>
      <c r="M41" s="67"/>
      <c r="N41" s="68">
        <v>1209.001</v>
      </c>
      <c r="O41" s="67">
        <v>1209</v>
      </c>
    </row>
    <row r="42" customFormat="1" spans="1:15">
      <c r="A42" s="53">
        <v>541</v>
      </c>
      <c r="B42" s="54" t="s">
        <v>325</v>
      </c>
      <c r="C42" s="54" t="s">
        <v>321</v>
      </c>
      <c r="D42" s="51">
        <v>9741</v>
      </c>
      <c r="E42" s="52">
        <v>12990</v>
      </c>
      <c r="F42" s="33">
        <v>10495.74</v>
      </c>
      <c r="G42" s="34">
        <f t="shared" si="2"/>
        <v>1.07748075146289</v>
      </c>
      <c r="H42" s="35">
        <v>1574.4</v>
      </c>
      <c r="I42" s="65">
        <v>2</v>
      </c>
      <c r="J42" s="65">
        <f t="shared" si="7"/>
        <v>7.5</v>
      </c>
      <c r="K42" s="66">
        <v>3845.42</v>
      </c>
      <c r="L42" s="65">
        <v>342</v>
      </c>
      <c r="M42" s="67"/>
      <c r="N42" s="68">
        <v>3845.42</v>
      </c>
      <c r="O42" s="67">
        <v>3845.4</v>
      </c>
    </row>
    <row r="43" customFormat="1" spans="1:15">
      <c r="A43" s="44">
        <v>733</v>
      </c>
      <c r="B43" s="30" t="s">
        <v>326</v>
      </c>
      <c r="C43" s="30" t="s">
        <v>321</v>
      </c>
      <c r="D43" s="51">
        <v>2639</v>
      </c>
      <c r="E43" s="52">
        <v>3519</v>
      </c>
      <c r="F43" s="33">
        <v>4927.2</v>
      </c>
      <c r="G43" s="34">
        <f t="shared" si="2"/>
        <v>1.86707086017431</v>
      </c>
      <c r="H43" s="35">
        <v>837.6</v>
      </c>
      <c r="I43" s="65">
        <v>1</v>
      </c>
      <c r="J43" s="65">
        <f t="shared" si="7"/>
        <v>3.75</v>
      </c>
      <c r="K43" s="66">
        <v>1881.35</v>
      </c>
      <c r="L43" s="65">
        <v>55.8</v>
      </c>
      <c r="M43" s="67">
        <v>91.5</v>
      </c>
      <c r="N43" s="68">
        <v>1789.85</v>
      </c>
      <c r="O43" s="67">
        <v>1789.9</v>
      </c>
    </row>
    <row r="44" customFormat="1" spans="1:15">
      <c r="A44" s="44">
        <v>387</v>
      </c>
      <c r="B44" s="30" t="s">
        <v>327</v>
      </c>
      <c r="C44" s="30" t="s">
        <v>321</v>
      </c>
      <c r="D44" s="51">
        <v>7793</v>
      </c>
      <c r="E44" s="52">
        <v>10392</v>
      </c>
      <c r="F44" s="33">
        <v>4296.08</v>
      </c>
      <c r="G44" s="34">
        <f t="shared" si="2"/>
        <v>0.551274220454254</v>
      </c>
      <c r="H44" s="35">
        <v>644.4</v>
      </c>
      <c r="I44" s="65"/>
      <c r="J44" s="65"/>
      <c r="K44" s="66">
        <v>2604.6</v>
      </c>
      <c r="L44" s="65">
        <v>196.7</v>
      </c>
      <c r="M44" s="67"/>
      <c r="N44" s="68">
        <v>2604.6</v>
      </c>
      <c r="O44" s="67">
        <v>2604.6</v>
      </c>
    </row>
    <row r="45" customFormat="1" spans="1:15">
      <c r="A45" s="44">
        <v>573</v>
      </c>
      <c r="B45" s="30" t="s">
        <v>328</v>
      </c>
      <c r="C45" s="30" t="s">
        <v>321</v>
      </c>
      <c r="D45" s="51">
        <v>2971</v>
      </c>
      <c r="E45" s="52">
        <v>3962</v>
      </c>
      <c r="F45" s="33">
        <v>2107.64</v>
      </c>
      <c r="G45" s="34">
        <f t="shared" si="2"/>
        <v>0.709404240996298</v>
      </c>
      <c r="H45" s="35">
        <v>316.1</v>
      </c>
      <c r="I45" s="65"/>
      <c r="J45" s="65"/>
      <c r="K45" s="66">
        <v>827.9</v>
      </c>
      <c r="L45" s="65">
        <v>94</v>
      </c>
      <c r="M45" s="67"/>
      <c r="N45" s="68">
        <v>827.9</v>
      </c>
      <c r="O45" s="67">
        <v>827.9</v>
      </c>
    </row>
    <row r="46" customFormat="1" spans="1:15">
      <c r="A46" s="44">
        <v>514</v>
      </c>
      <c r="B46" s="30" t="s">
        <v>329</v>
      </c>
      <c r="C46" s="30" t="s">
        <v>321</v>
      </c>
      <c r="D46" s="51">
        <v>6234</v>
      </c>
      <c r="E46" s="52">
        <v>8313</v>
      </c>
      <c r="F46" s="33">
        <v>3146.3</v>
      </c>
      <c r="G46" s="34">
        <f t="shared" si="2"/>
        <v>0.50470003208213</v>
      </c>
      <c r="H46" s="35">
        <v>471.9</v>
      </c>
      <c r="I46" s="65"/>
      <c r="J46" s="65"/>
      <c r="K46" s="66">
        <v>2383.7</v>
      </c>
      <c r="L46" s="65">
        <v>112</v>
      </c>
      <c r="M46" s="67">
        <v>31.475</v>
      </c>
      <c r="N46" s="68">
        <v>2352.225</v>
      </c>
      <c r="O46" s="67">
        <v>2352.2</v>
      </c>
    </row>
    <row r="47" customFormat="1" spans="1:15">
      <c r="A47" s="44">
        <v>546</v>
      </c>
      <c r="B47" s="30" t="s">
        <v>330</v>
      </c>
      <c r="C47" s="30" t="s">
        <v>321</v>
      </c>
      <c r="D47" s="51">
        <v>2689</v>
      </c>
      <c r="E47" s="52">
        <v>3586</v>
      </c>
      <c r="F47" s="33">
        <v>4299.54</v>
      </c>
      <c r="G47" s="34">
        <f t="shared" si="2"/>
        <v>1.59893640758646</v>
      </c>
      <c r="H47" s="35">
        <v>730.9</v>
      </c>
      <c r="I47" s="65"/>
      <c r="J47" s="65"/>
      <c r="K47" s="66">
        <v>1453.1</v>
      </c>
      <c r="L47" s="65">
        <v>75.9</v>
      </c>
      <c r="M47" s="67"/>
      <c r="N47" s="68">
        <v>1453.1</v>
      </c>
      <c r="O47" s="67">
        <v>1453.1</v>
      </c>
    </row>
    <row r="48" customFormat="1" spans="1:15">
      <c r="A48" s="44">
        <v>574</v>
      </c>
      <c r="B48" s="30" t="s">
        <v>331</v>
      </c>
      <c r="C48" s="30" t="s">
        <v>321</v>
      </c>
      <c r="D48" s="51">
        <v>1515</v>
      </c>
      <c r="E48" s="52">
        <v>2020</v>
      </c>
      <c r="F48" s="33">
        <v>968.2</v>
      </c>
      <c r="G48" s="34">
        <f t="shared" si="2"/>
        <v>0.639075907590759</v>
      </c>
      <c r="H48" s="35">
        <v>145.2</v>
      </c>
      <c r="I48" s="65"/>
      <c r="J48" s="65"/>
      <c r="K48" s="66">
        <v>201.6</v>
      </c>
      <c r="L48" s="65">
        <v>89</v>
      </c>
      <c r="M48" s="67"/>
      <c r="N48" s="68">
        <v>201.6</v>
      </c>
      <c r="O48" s="67">
        <v>201.6</v>
      </c>
    </row>
    <row r="49" customFormat="1" spans="1:15">
      <c r="A49" s="44">
        <v>737</v>
      </c>
      <c r="B49" s="30" t="s">
        <v>332</v>
      </c>
      <c r="C49" s="30" t="s">
        <v>321</v>
      </c>
      <c r="D49" s="51">
        <v>3935</v>
      </c>
      <c r="E49" s="52">
        <v>5248</v>
      </c>
      <c r="F49" s="33">
        <v>3151</v>
      </c>
      <c r="G49" s="34">
        <f t="shared" si="2"/>
        <v>0.800762388818297</v>
      </c>
      <c r="H49" s="35">
        <v>472.7</v>
      </c>
      <c r="I49" s="65"/>
      <c r="J49" s="65"/>
      <c r="K49" s="66">
        <v>1023.9</v>
      </c>
      <c r="L49" s="65">
        <v>107</v>
      </c>
      <c r="M49" s="67"/>
      <c r="N49" s="68">
        <v>1023.9</v>
      </c>
      <c r="O49" s="67">
        <v>1023.9</v>
      </c>
    </row>
    <row r="50" customFormat="1" spans="1:15">
      <c r="A50" s="44">
        <v>588</v>
      </c>
      <c r="B50" s="30" t="s">
        <v>333</v>
      </c>
      <c r="C50" s="30" t="s">
        <v>321</v>
      </c>
      <c r="D50" s="51">
        <v>2894</v>
      </c>
      <c r="E50" s="52">
        <v>3859</v>
      </c>
      <c r="F50" s="33">
        <v>1842.43</v>
      </c>
      <c r="G50" s="34">
        <f t="shared" si="2"/>
        <v>0.636637871458189</v>
      </c>
      <c r="H50" s="35">
        <v>276.4</v>
      </c>
      <c r="I50" s="65"/>
      <c r="J50" s="65"/>
      <c r="K50" s="66">
        <v>1681.3</v>
      </c>
      <c r="L50" s="65">
        <v>24</v>
      </c>
      <c r="M50" s="67"/>
      <c r="N50" s="68">
        <v>1681.3</v>
      </c>
      <c r="O50" s="67">
        <v>1681.3</v>
      </c>
    </row>
    <row r="51" customFormat="1" spans="1:15">
      <c r="A51" s="44">
        <v>399</v>
      </c>
      <c r="B51" s="30" t="s">
        <v>334</v>
      </c>
      <c r="C51" s="30" t="s">
        <v>321</v>
      </c>
      <c r="D51" s="51">
        <v>3057</v>
      </c>
      <c r="E51" s="52">
        <v>4076</v>
      </c>
      <c r="F51" s="33">
        <v>2058.24</v>
      </c>
      <c r="G51" s="34">
        <f t="shared" si="2"/>
        <v>0.673287536800785</v>
      </c>
      <c r="H51" s="35">
        <v>308.7</v>
      </c>
      <c r="I51" s="65"/>
      <c r="J51" s="65"/>
      <c r="K51" s="66">
        <v>1376.26</v>
      </c>
      <c r="L51" s="65">
        <v>52</v>
      </c>
      <c r="M51" s="67"/>
      <c r="N51" s="68">
        <v>1376.26</v>
      </c>
      <c r="O51" s="67">
        <v>1376.3</v>
      </c>
    </row>
    <row r="52" customFormat="1" spans="1:15">
      <c r="A52" s="44">
        <v>389</v>
      </c>
      <c r="B52" s="30" t="s">
        <v>335</v>
      </c>
      <c r="C52" s="30" t="s">
        <v>321</v>
      </c>
      <c r="D52" s="51">
        <v>3127</v>
      </c>
      <c r="E52" s="52">
        <v>4170</v>
      </c>
      <c r="F52" s="33">
        <v>3205.88</v>
      </c>
      <c r="G52" s="34">
        <f t="shared" si="2"/>
        <v>1.02522545570835</v>
      </c>
      <c r="H52" s="35">
        <v>480.9</v>
      </c>
      <c r="I52" s="65"/>
      <c r="J52" s="65"/>
      <c r="K52" s="66">
        <v>1547.16</v>
      </c>
      <c r="L52" s="65">
        <v>35.4</v>
      </c>
      <c r="M52" s="67"/>
      <c r="N52" s="68">
        <v>1547.16</v>
      </c>
      <c r="O52" s="67">
        <v>1547.2</v>
      </c>
    </row>
    <row r="53" customFormat="1" spans="1:15">
      <c r="A53" s="44">
        <v>512</v>
      </c>
      <c r="B53" s="30" t="s">
        <v>336</v>
      </c>
      <c r="C53" s="30" t="s">
        <v>321</v>
      </c>
      <c r="D53" s="51">
        <v>5221</v>
      </c>
      <c r="E53" s="52">
        <v>6963</v>
      </c>
      <c r="F53" s="33">
        <v>5397.33</v>
      </c>
      <c r="G53" s="34">
        <f t="shared" si="2"/>
        <v>1.0337732235204</v>
      </c>
      <c r="H53" s="35">
        <v>809.6</v>
      </c>
      <c r="I53" s="65"/>
      <c r="J53" s="65"/>
      <c r="K53" s="66">
        <v>1477.525</v>
      </c>
      <c r="L53" s="65">
        <v>113</v>
      </c>
      <c r="M53" s="67"/>
      <c r="N53" s="68">
        <v>1477.525</v>
      </c>
      <c r="O53" s="69">
        <v>1477.5</v>
      </c>
    </row>
    <row r="54" customFormat="1" spans="1:15">
      <c r="A54" s="44">
        <v>584</v>
      </c>
      <c r="B54" s="30" t="s">
        <v>337</v>
      </c>
      <c r="C54" s="30" t="s">
        <v>321</v>
      </c>
      <c r="D54" s="51">
        <v>3282</v>
      </c>
      <c r="E54" s="52">
        <v>4376</v>
      </c>
      <c r="F54" s="33">
        <v>2669.69</v>
      </c>
      <c r="G54" s="34">
        <f t="shared" si="2"/>
        <v>0.813433881779403</v>
      </c>
      <c r="H54" s="35">
        <v>400.5</v>
      </c>
      <c r="I54" s="65"/>
      <c r="J54" s="65"/>
      <c r="K54" s="66">
        <v>1759.36</v>
      </c>
      <c r="L54" s="65">
        <v>34</v>
      </c>
      <c r="M54" s="67"/>
      <c r="N54" s="68">
        <v>1759.36</v>
      </c>
      <c r="O54" s="67">
        <v>1759.4</v>
      </c>
    </row>
    <row r="55" s="3" customFormat="1" spans="1:15">
      <c r="A55" s="37" t="s">
        <v>303</v>
      </c>
      <c r="B55" s="38"/>
      <c r="C55" s="39" t="s">
        <v>321</v>
      </c>
      <c r="D55" s="37">
        <f t="shared" ref="D55:F55" si="8">SUM(D38:D54)</f>
        <v>82376</v>
      </c>
      <c r="E55" s="55">
        <f t="shared" si="8"/>
        <v>109850</v>
      </c>
      <c r="F55" s="41">
        <f t="shared" si="8"/>
        <v>77468.13</v>
      </c>
      <c r="G55" s="42">
        <f t="shared" si="2"/>
        <v>0.940421117801301</v>
      </c>
      <c r="H55" s="49">
        <v>11804.7</v>
      </c>
      <c r="I55" s="72">
        <f t="shared" ref="I55:O55" si="9">SUM(I38:I54)</f>
        <v>7</v>
      </c>
      <c r="J55" s="37">
        <f t="shared" si="9"/>
        <v>26.25</v>
      </c>
      <c r="K55" s="71">
        <f t="shared" si="9"/>
        <v>33801.206</v>
      </c>
      <c r="L55" s="71">
        <f t="shared" si="9"/>
        <v>1799.1</v>
      </c>
      <c r="M55" s="71">
        <f t="shared" si="9"/>
        <v>152.975</v>
      </c>
      <c r="N55" s="71">
        <f t="shared" si="9"/>
        <v>33648.231</v>
      </c>
      <c r="O55" s="58">
        <f t="shared" si="9"/>
        <v>33648.4</v>
      </c>
    </row>
    <row r="56" customFormat="1" spans="1:15">
      <c r="A56" s="20">
        <v>355</v>
      </c>
      <c r="B56" s="21" t="s">
        <v>338</v>
      </c>
      <c r="C56" s="21" t="s">
        <v>339</v>
      </c>
      <c r="D56" s="56">
        <v>9495.5</v>
      </c>
      <c r="E56" s="45">
        <v>11915</v>
      </c>
      <c r="F56" s="33">
        <v>7510.08</v>
      </c>
      <c r="G56" s="34">
        <f t="shared" si="2"/>
        <v>0.790909378126481</v>
      </c>
      <c r="H56" s="35">
        <v>1126.5</v>
      </c>
      <c r="I56" s="65">
        <v>1</v>
      </c>
      <c r="J56" s="65">
        <f>I56*3.75</f>
        <v>3.75</v>
      </c>
      <c r="K56" s="66">
        <v>4166.35</v>
      </c>
      <c r="L56" s="65">
        <v>127.2</v>
      </c>
      <c r="M56" s="67">
        <v>300</v>
      </c>
      <c r="N56" s="68">
        <v>3866.35</v>
      </c>
      <c r="O56" s="67">
        <v>3866.4</v>
      </c>
    </row>
    <row r="57" customFormat="1" spans="1:15">
      <c r="A57" s="28">
        <v>363</v>
      </c>
      <c r="B57" s="29" t="s">
        <v>340</v>
      </c>
      <c r="C57" s="29" t="s">
        <v>339</v>
      </c>
      <c r="D57" s="56">
        <v>7276</v>
      </c>
      <c r="E57" s="45">
        <v>8254</v>
      </c>
      <c r="F57" s="33">
        <v>5756.27</v>
      </c>
      <c r="G57" s="34">
        <f t="shared" si="2"/>
        <v>0.791131115997801</v>
      </c>
      <c r="H57" s="35">
        <v>863.4</v>
      </c>
      <c r="I57" s="65"/>
      <c r="J57" s="65"/>
      <c r="K57" s="66">
        <v>1851.9</v>
      </c>
      <c r="L57" s="65">
        <v>192.5</v>
      </c>
      <c r="M57" s="67"/>
      <c r="N57" s="68">
        <v>1851.9</v>
      </c>
      <c r="O57" s="63">
        <v>1851.9</v>
      </c>
    </row>
    <row r="58" customFormat="1" spans="1:15">
      <c r="A58" s="28">
        <v>373</v>
      </c>
      <c r="B58" s="29" t="s">
        <v>341</v>
      </c>
      <c r="C58" s="29" t="s">
        <v>339</v>
      </c>
      <c r="D58" s="56">
        <v>5600</v>
      </c>
      <c r="E58" s="45">
        <v>8130</v>
      </c>
      <c r="F58" s="33">
        <v>3536.41</v>
      </c>
      <c r="G58" s="34">
        <f t="shared" si="2"/>
        <v>0.631501785714286</v>
      </c>
      <c r="H58" s="35">
        <v>530.5</v>
      </c>
      <c r="I58" s="65"/>
      <c r="J58" s="65"/>
      <c r="K58" s="66">
        <v>1519.6</v>
      </c>
      <c r="L58" s="65">
        <v>80</v>
      </c>
      <c r="M58" s="67">
        <v>1.8</v>
      </c>
      <c r="N58" s="68">
        <v>1517.8</v>
      </c>
      <c r="O58" s="67">
        <v>1517.8</v>
      </c>
    </row>
    <row r="59" customFormat="1" spans="1:15">
      <c r="A59" s="28">
        <v>511</v>
      </c>
      <c r="B59" s="29" t="s">
        <v>342</v>
      </c>
      <c r="C59" s="29" t="s">
        <v>339</v>
      </c>
      <c r="D59" s="56">
        <v>4631</v>
      </c>
      <c r="E59" s="45">
        <v>6259</v>
      </c>
      <c r="F59" s="33">
        <v>7586.44</v>
      </c>
      <c r="G59" s="34">
        <f t="shared" si="2"/>
        <v>1.63818613690348</v>
      </c>
      <c r="H59" s="35">
        <v>1289.7</v>
      </c>
      <c r="I59" s="65"/>
      <c r="J59" s="65"/>
      <c r="K59" s="66">
        <v>2576.244</v>
      </c>
      <c r="L59" s="65">
        <v>130</v>
      </c>
      <c r="M59" s="67"/>
      <c r="N59" s="68">
        <v>2576.244</v>
      </c>
      <c r="O59" s="67">
        <v>2576.2</v>
      </c>
    </row>
    <row r="60" customFormat="1" spans="1:15">
      <c r="A60" s="28">
        <v>515</v>
      </c>
      <c r="B60" s="29" t="s">
        <v>343</v>
      </c>
      <c r="C60" s="29" t="s">
        <v>339</v>
      </c>
      <c r="D60" s="56">
        <v>6334</v>
      </c>
      <c r="E60" s="45">
        <v>7870</v>
      </c>
      <c r="F60" s="33">
        <v>5245.36</v>
      </c>
      <c r="G60" s="34">
        <f t="shared" si="2"/>
        <v>0.828127565519419</v>
      </c>
      <c r="H60" s="35">
        <v>786.8</v>
      </c>
      <c r="I60" s="65"/>
      <c r="J60" s="65"/>
      <c r="K60" s="66">
        <v>3093.6</v>
      </c>
      <c r="L60" s="65">
        <v>126</v>
      </c>
      <c r="M60" s="67"/>
      <c r="N60" s="68">
        <v>3093.6</v>
      </c>
      <c r="O60" s="67">
        <v>3093.6</v>
      </c>
    </row>
    <row r="61" customFormat="1" spans="1:15">
      <c r="A61" s="28">
        <v>545</v>
      </c>
      <c r="B61" s="29" t="s">
        <v>344</v>
      </c>
      <c r="C61" s="29" t="s">
        <v>339</v>
      </c>
      <c r="D61" s="56">
        <v>4776.5</v>
      </c>
      <c r="E61" s="45">
        <v>6190</v>
      </c>
      <c r="F61" s="33">
        <v>4398.98</v>
      </c>
      <c r="G61" s="34">
        <f t="shared" si="2"/>
        <v>0.920963048257092</v>
      </c>
      <c r="H61" s="35">
        <v>659.8</v>
      </c>
      <c r="I61" s="65"/>
      <c r="J61" s="65"/>
      <c r="K61" s="66">
        <v>3735.6</v>
      </c>
      <c r="L61" s="65">
        <v>60</v>
      </c>
      <c r="M61" s="67"/>
      <c r="N61" s="68">
        <v>3735.6</v>
      </c>
      <c r="O61" s="67">
        <v>3735.6</v>
      </c>
    </row>
    <row r="62" customFormat="1" spans="1:15">
      <c r="A62" s="28">
        <v>578</v>
      </c>
      <c r="B62" s="29" t="s">
        <v>345</v>
      </c>
      <c r="C62" s="29" t="s">
        <v>339</v>
      </c>
      <c r="D62" s="56">
        <v>5971.5</v>
      </c>
      <c r="E62" s="45">
        <v>8300</v>
      </c>
      <c r="F62" s="33">
        <v>8301.22</v>
      </c>
      <c r="G62" s="34">
        <f t="shared" si="2"/>
        <v>1.39013983086327</v>
      </c>
      <c r="H62" s="35">
        <v>1411.2</v>
      </c>
      <c r="I62" s="65"/>
      <c r="J62" s="65"/>
      <c r="K62" s="66">
        <v>3531</v>
      </c>
      <c r="L62" s="65">
        <v>51</v>
      </c>
      <c r="M62" s="67"/>
      <c r="N62" s="68">
        <v>3531</v>
      </c>
      <c r="O62" s="67">
        <v>3531</v>
      </c>
    </row>
    <row r="63" customFormat="1" spans="1:15">
      <c r="A63" s="28">
        <v>598</v>
      </c>
      <c r="B63" s="29" t="s">
        <v>346</v>
      </c>
      <c r="C63" s="29" t="s">
        <v>339</v>
      </c>
      <c r="D63" s="56">
        <v>3441</v>
      </c>
      <c r="E63" s="45">
        <v>5869</v>
      </c>
      <c r="F63" s="33">
        <v>3539.26</v>
      </c>
      <c r="G63" s="34">
        <f t="shared" si="2"/>
        <v>1.02855565242662</v>
      </c>
      <c r="H63" s="35">
        <v>530.9</v>
      </c>
      <c r="I63" s="65">
        <v>24</v>
      </c>
      <c r="J63" s="65">
        <f>I63*3.75</f>
        <v>90</v>
      </c>
      <c r="K63" s="66">
        <v>1695</v>
      </c>
      <c r="L63" s="65">
        <v>85</v>
      </c>
      <c r="M63" s="67"/>
      <c r="N63" s="68">
        <v>1695</v>
      </c>
      <c r="O63" s="67">
        <v>1695</v>
      </c>
    </row>
    <row r="64" customFormat="1" spans="1:15">
      <c r="A64" s="28">
        <v>702</v>
      </c>
      <c r="B64" s="29" t="s">
        <v>347</v>
      </c>
      <c r="C64" s="29" t="s">
        <v>339</v>
      </c>
      <c r="D64" s="56">
        <v>4498.5</v>
      </c>
      <c r="E64" s="45">
        <v>6820</v>
      </c>
      <c r="F64" s="33">
        <v>4474.98</v>
      </c>
      <c r="G64" s="34">
        <f t="shared" si="2"/>
        <v>0.994771590530177</v>
      </c>
      <c r="H64" s="35">
        <v>671.2</v>
      </c>
      <c r="I64" s="65"/>
      <c r="J64" s="65"/>
      <c r="K64" s="66">
        <v>2163.6</v>
      </c>
      <c r="L64" s="65">
        <v>119</v>
      </c>
      <c r="M64" s="67">
        <v>74.97</v>
      </c>
      <c r="N64" s="68">
        <v>2088.63</v>
      </c>
      <c r="O64" s="67">
        <v>2088.6</v>
      </c>
    </row>
    <row r="65" customFormat="1" spans="1:15">
      <c r="A65" s="28">
        <v>707</v>
      </c>
      <c r="B65" s="29" t="s">
        <v>348</v>
      </c>
      <c r="C65" s="29" t="s">
        <v>339</v>
      </c>
      <c r="D65" s="56">
        <v>9698.5</v>
      </c>
      <c r="E65" s="45">
        <v>11617</v>
      </c>
      <c r="F65" s="33">
        <v>8070.98</v>
      </c>
      <c r="G65" s="34">
        <f t="shared" si="2"/>
        <v>0.832188482755065</v>
      </c>
      <c r="H65" s="35">
        <v>1210.6</v>
      </c>
      <c r="I65" s="65">
        <v>3</v>
      </c>
      <c r="J65" s="65">
        <f>I65*3.75</f>
        <v>11.25</v>
      </c>
      <c r="K65" s="66">
        <v>2970.25</v>
      </c>
      <c r="L65" s="65">
        <v>173.2</v>
      </c>
      <c r="M65" s="67"/>
      <c r="N65" s="68">
        <v>2970.25</v>
      </c>
      <c r="O65" s="67">
        <v>2970.3</v>
      </c>
    </row>
    <row r="66" customFormat="1" spans="1:15">
      <c r="A66" s="28">
        <v>712</v>
      </c>
      <c r="B66" s="29" t="s">
        <v>349</v>
      </c>
      <c r="C66" s="29" t="s">
        <v>339</v>
      </c>
      <c r="D66" s="56">
        <v>11500</v>
      </c>
      <c r="E66" s="45">
        <v>12817</v>
      </c>
      <c r="F66" s="33">
        <v>10023.7</v>
      </c>
      <c r="G66" s="34">
        <f t="shared" si="2"/>
        <v>0.871626086956522</v>
      </c>
      <c r="H66" s="35">
        <v>1503.6</v>
      </c>
      <c r="I66" s="65"/>
      <c r="J66" s="65"/>
      <c r="K66" s="66">
        <v>4585.8</v>
      </c>
      <c r="L66" s="65">
        <v>289</v>
      </c>
      <c r="M66" s="67"/>
      <c r="N66" s="68">
        <v>4585.8</v>
      </c>
      <c r="O66" s="67">
        <v>4585.8</v>
      </c>
    </row>
    <row r="67" customFormat="1" spans="1:15">
      <c r="A67" s="28">
        <v>718</v>
      </c>
      <c r="B67" s="29" t="s">
        <v>350</v>
      </c>
      <c r="C67" s="29" t="s">
        <v>339</v>
      </c>
      <c r="D67" s="56">
        <v>2940</v>
      </c>
      <c r="E67" s="45">
        <v>5370</v>
      </c>
      <c r="F67" s="33">
        <v>1755.74</v>
      </c>
      <c r="G67" s="34">
        <f t="shared" si="2"/>
        <v>0.597190476190476</v>
      </c>
      <c r="H67" s="35">
        <v>263.4</v>
      </c>
      <c r="I67" s="65"/>
      <c r="J67" s="65"/>
      <c r="K67" s="66">
        <v>732.3</v>
      </c>
      <c r="L67" s="65">
        <v>192.3</v>
      </c>
      <c r="M67" s="67"/>
      <c r="N67" s="68">
        <v>732.3</v>
      </c>
      <c r="O67" s="67">
        <v>732.3</v>
      </c>
    </row>
    <row r="68" customFormat="1" spans="1:15">
      <c r="A68" s="28">
        <v>723</v>
      </c>
      <c r="B68" s="29" t="s">
        <v>351</v>
      </c>
      <c r="C68" s="29" t="s">
        <v>339</v>
      </c>
      <c r="D68" s="56">
        <v>3298</v>
      </c>
      <c r="E68" s="45">
        <v>5530</v>
      </c>
      <c r="F68" s="33">
        <v>2228.98</v>
      </c>
      <c r="G68" s="34">
        <f t="shared" si="2"/>
        <v>0.675858095815646</v>
      </c>
      <c r="H68" s="35">
        <v>334.3</v>
      </c>
      <c r="I68" s="65"/>
      <c r="J68" s="65"/>
      <c r="K68" s="66">
        <v>1003.1</v>
      </c>
      <c r="L68" s="65">
        <v>88.3</v>
      </c>
      <c r="M68" s="67"/>
      <c r="N68" s="68">
        <v>1003.1</v>
      </c>
      <c r="O68" s="67">
        <v>1003.1</v>
      </c>
    </row>
    <row r="69" customFormat="1" spans="1:15">
      <c r="A69" s="28">
        <v>724</v>
      </c>
      <c r="B69" s="29" t="s">
        <v>352</v>
      </c>
      <c r="C69" s="29" t="s">
        <v>339</v>
      </c>
      <c r="D69" s="56">
        <v>7604</v>
      </c>
      <c r="E69" s="45">
        <v>9950</v>
      </c>
      <c r="F69" s="73">
        <v>4016.29</v>
      </c>
      <c r="G69" s="34">
        <f t="shared" si="2"/>
        <v>0.52818122041031</v>
      </c>
      <c r="H69" s="35">
        <v>602.4</v>
      </c>
      <c r="I69" s="65">
        <v>4</v>
      </c>
      <c r="J69" s="65">
        <f>I69*3.75</f>
        <v>15</v>
      </c>
      <c r="K69" s="66">
        <v>2198.1</v>
      </c>
      <c r="L69" s="65">
        <v>163</v>
      </c>
      <c r="M69" s="67"/>
      <c r="N69" s="68">
        <v>2198.1</v>
      </c>
      <c r="O69" s="67">
        <v>2198.1</v>
      </c>
    </row>
    <row r="70" customFormat="1" spans="1:15">
      <c r="A70" s="28">
        <v>740</v>
      </c>
      <c r="B70" s="29" t="s">
        <v>353</v>
      </c>
      <c r="C70" s="29" t="s">
        <v>339</v>
      </c>
      <c r="D70" s="74">
        <v>2643</v>
      </c>
      <c r="E70" s="75">
        <v>4769</v>
      </c>
      <c r="F70" s="35">
        <v>5092.74</v>
      </c>
      <c r="G70" s="34">
        <f t="shared" si="2"/>
        <v>1.92687854710556</v>
      </c>
      <c r="H70" s="35">
        <v>865.8</v>
      </c>
      <c r="I70" s="65"/>
      <c r="J70" s="65"/>
      <c r="K70" s="66">
        <v>2030.9</v>
      </c>
      <c r="L70" s="65">
        <v>32</v>
      </c>
      <c r="M70" s="67"/>
      <c r="N70" s="68">
        <v>2030.9</v>
      </c>
      <c r="O70" s="67">
        <v>2030.9</v>
      </c>
    </row>
    <row r="71" customFormat="1" spans="1:15">
      <c r="A71" s="28">
        <v>743</v>
      </c>
      <c r="B71" s="29" t="s">
        <v>354</v>
      </c>
      <c r="C71" s="29" t="s">
        <v>339</v>
      </c>
      <c r="D71" s="74"/>
      <c r="E71" s="75"/>
      <c r="F71" s="35">
        <v>1375.66</v>
      </c>
      <c r="G71" s="76"/>
      <c r="H71" s="35">
        <v>206.3</v>
      </c>
      <c r="I71" s="65"/>
      <c r="J71" s="65"/>
      <c r="K71" s="66">
        <v>330.7</v>
      </c>
      <c r="L71" s="65">
        <v>0</v>
      </c>
      <c r="M71" s="67"/>
      <c r="N71" s="68">
        <v>298.7</v>
      </c>
      <c r="O71" s="67">
        <v>330.7</v>
      </c>
    </row>
    <row r="72" s="3" customFormat="1" spans="1:15">
      <c r="A72" s="37" t="s">
        <v>303</v>
      </c>
      <c r="B72" s="38"/>
      <c r="C72" s="38" t="s">
        <v>339</v>
      </c>
      <c r="D72" s="48">
        <f t="shared" ref="D72:O72" si="10">SUM(D56:D71)</f>
        <v>89707.5</v>
      </c>
      <c r="E72" s="48">
        <f t="shared" si="10"/>
        <v>119660</v>
      </c>
      <c r="F72" s="48">
        <f t="shared" si="10"/>
        <v>82913.09</v>
      </c>
      <c r="G72" s="48">
        <f t="shared" si="10"/>
        <v>14.4462090135722</v>
      </c>
      <c r="H72" s="48">
        <f t="shared" si="10"/>
        <v>12856.4</v>
      </c>
      <c r="I72" s="48">
        <f t="shared" si="10"/>
        <v>32</v>
      </c>
      <c r="J72" s="48">
        <f t="shared" si="10"/>
        <v>120</v>
      </c>
      <c r="K72" s="48">
        <f t="shared" si="10"/>
        <v>38184.044</v>
      </c>
      <c r="L72" s="48">
        <f t="shared" si="10"/>
        <v>1908.5</v>
      </c>
      <c r="M72" s="48">
        <f t="shared" si="10"/>
        <v>376.77</v>
      </c>
      <c r="N72" s="48">
        <f t="shared" si="10"/>
        <v>37775.274</v>
      </c>
      <c r="O72" s="48">
        <f t="shared" si="10"/>
        <v>37807.3</v>
      </c>
    </row>
    <row r="73" customFormat="1" spans="1:15">
      <c r="A73" s="50">
        <v>341</v>
      </c>
      <c r="B73" s="21" t="s">
        <v>355</v>
      </c>
      <c r="C73" s="21" t="s">
        <v>356</v>
      </c>
      <c r="D73" s="77">
        <v>15944</v>
      </c>
      <c r="E73" s="78">
        <v>21258</v>
      </c>
      <c r="F73" s="33">
        <v>26829.65</v>
      </c>
      <c r="G73" s="34">
        <v>1.68274272453588</v>
      </c>
      <c r="H73" s="35">
        <v>4561</v>
      </c>
      <c r="I73" s="65"/>
      <c r="J73" s="65"/>
      <c r="K73" s="66">
        <v>13112.804</v>
      </c>
      <c r="L73" s="65">
        <v>58.5</v>
      </c>
      <c r="M73" s="67"/>
      <c r="N73" s="68">
        <v>13112.804</v>
      </c>
      <c r="O73" s="67">
        <v>13112.8</v>
      </c>
    </row>
    <row r="74" customFormat="1" spans="1:15">
      <c r="A74" s="44">
        <v>539</v>
      </c>
      <c r="B74" s="29" t="s">
        <v>357</v>
      </c>
      <c r="C74" s="29" t="s">
        <v>356</v>
      </c>
      <c r="D74" s="43">
        <v>3470</v>
      </c>
      <c r="E74" s="79">
        <v>4627</v>
      </c>
      <c r="F74" s="33">
        <v>1098.63</v>
      </c>
      <c r="G74" s="34">
        <v>0.316608069164265</v>
      </c>
      <c r="H74" s="35">
        <v>0</v>
      </c>
      <c r="I74" s="65"/>
      <c r="J74" s="65"/>
      <c r="K74" s="66">
        <v>1645.2</v>
      </c>
      <c r="L74" s="65">
        <v>69.5</v>
      </c>
      <c r="M74" s="67"/>
      <c r="N74" s="68">
        <v>1645.2</v>
      </c>
      <c r="O74" s="67">
        <v>1645.2</v>
      </c>
    </row>
    <row r="75" customFormat="1" spans="1:15">
      <c r="A75" s="44">
        <v>548</v>
      </c>
      <c r="B75" s="29" t="s">
        <v>358</v>
      </c>
      <c r="C75" s="29" t="s">
        <v>356</v>
      </c>
      <c r="D75" s="43">
        <v>3216</v>
      </c>
      <c r="E75" s="79">
        <v>4287</v>
      </c>
      <c r="F75" s="33">
        <v>3736.88</v>
      </c>
      <c r="G75" s="34">
        <v>1.16196517412935</v>
      </c>
      <c r="H75" s="35">
        <v>560.5</v>
      </c>
      <c r="I75" s="65"/>
      <c r="J75" s="65"/>
      <c r="K75" s="66">
        <v>678.4</v>
      </c>
      <c r="L75" s="65">
        <v>191</v>
      </c>
      <c r="M75" s="67"/>
      <c r="N75" s="68">
        <v>678.4</v>
      </c>
      <c r="O75" s="67">
        <v>678.4</v>
      </c>
    </row>
    <row r="76" customFormat="1" spans="1:15">
      <c r="A76" s="44">
        <v>549</v>
      </c>
      <c r="B76" s="29" t="s">
        <v>359</v>
      </c>
      <c r="C76" s="29" t="s">
        <v>356</v>
      </c>
      <c r="D76" s="43">
        <v>2572</v>
      </c>
      <c r="E76" s="79">
        <v>3430</v>
      </c>
      <c r="F76" s="33">
        <v>2264.22</v>
      </c>
      <c r="G76" s="34">
        <v>0.880334370139969</v>
      </c>
      <c r="H76" s="35">
        <v>339.6</v>
      </c>
      <c r="I76" s="65"/>
      <c r="J76" s="65"/>
      <c r="K76" s="66">
        <v>1034.8</v>
      </c>
      <c r="L76" s="65">
        <v>63</v>
      </c>
      <c r="M76" s="67"/>
      <c r="N76" s="68">
        <v>1034.8</v>
      </c>
      <c r="O76" s="67">
        <v>1034.8</v>
      </c>
    </row>
    <row r="77" customFormat="1" spans="1:15">
      <c r="A77" s="44">
        <v>550</v>
      </c>
      <c r="B77" s="29" t="s">
        <v>360</v>
      </c>
      <c r="C77" s="29" t="s">
        <v>356</v>
      </c>
      <c r="D77" s="43">
        <v>4636</v>
      </c>
      <c r="E77" s="79">
        <v>6181</v>
      </c>
      <c r="F77" s="33">
        <v>4844.34</v>
      </c>
      <c r="G77" s="34">
        <v>1.04493960310613</v>
      </c>
      <c r="H77" s="35">
        <v>726.7</v>
      </c>
      <c r="I77" s="65">
        <v>1</v>
      </c>
      <c r="J77" s="65">
        <f>I77*3.75</f>
        <v>3.75</v>
      </c>
      <c r="K77" s="66">
        <v>2097.05</v>
      </c>
      <c r="L77" s="65">
        <v>94</v>
      </c>
      <c r="M77" s="67">
        <v>60</v>
      </c>
      <c r="N77" s="68">
        <v>2037.05</v>
      </c>
      <c r="O77" s="67">
        <v>2037.1</v>
      </c>
    </row>
    <row r="78" customFormat="1" spans="1:15">
      <c r="A78" s="44">
        <v>579</v>
      </c>
      <c r="B78" s="29" t="s">
        <v>361</v>
      </c>
      <c r="C78" s="29" t="s">
        <v>356</v>
      </c>
      <c r="D78" s="43">
        <v>1809</v>
      </c>
      <c r="E78" s="79">
        <v>2412</v>
      </c>
      <c r="F78" s="33">
        <v>680.32</v>
      </c>
      <c r="G78" s="34">
        <v>0.376075179657269</v>
      </c>
      <c r="H78" s="35">
        <v>0</v>
      </c>
      <c r="I78" s="65"/>
      <c r="J78" s="65"/>
      <c r="K78" s="66">
        <v>369.3</v>
      </c>
      <c r="L78" s="65">
        <v>76.5</v>
      </c>
      <c r="M78" s="67"/>
      <c r="N78" s="68">
        <v>369.3</v>
      </c>
      <c r="O78" s="67">
        <v>369.3</v>
      </c>
    </row>
    <row r="79" customFormat="1" spans="1:15">
      <c r="A79" s="44">
        <v>586</v>
      </c>
      <c r="B79" s="29" t="s">
        <v>362</v>
      </c>
      <c r="C79" s="29" t="s">
        <v>356</v>
      </c>
      <c r="D79" s="43">
        <v>2170</v>
      </c>
      <c r="E79" s="79">
        <v>2894</v>
      </c>
      <c r="F79" s="33">
        <v>2151.18</v>
      </c>
      <c r="G79" s="34">
        <v>0.991327188940092</v>
      </c>
      <c r="H79" s="35">
        <v>322.7</v>
      </c>
      <c r="I79" s="65">
        <v>3</v>
      </c>
      <c r="J79" s="65">
        <f>I79*3.75</f>
        <v>11.25</v>
      </c>
      <c r="K79" s="66">
        <v>954.15</v>
      </c>
      <c r="L79" s="65">
        <v>45</v>
      </c>
      <c r="M79" s="67"/>
      <c r="N79" s="68">
        <v>954.15</v>
      </c>
      <c r="O79" s="67">
        <v>954.2</v>
      </c>
    </row>
    <row r="80" customFormat="1" spans="1:15">
      <c r="A80" s="44">
        <v>591</v>
      </c>
      <c r="B80" s="29" t="s">
        <v>363</v>
      </c>
      <c r="C80" s="29" t="s">
        <v>356</v>
      </c>
      <c r="D80" s="43">
        <v>4046</v>
      </c>
      <c r="E80" s="79">
        <v>5395</v>
      </c>
      <c r="F80" s="33">
        <v>4971.91</v>
      </c>
      <c r="G80" s="34">
        <v>1.22884577360356</v>
      </c>
      <c r="H80" s="35">
        <v>745.8</v>
      </c>
      <c r="I80" s="65"/>
      <c r="J80" s="65"/>
      <c r="K80" s="66">
        <v>1818.42</v>
      </c>
      <c r="L80" s="65">
        <v>30</v>
      </c>
      <c r="M80" s="67"/>
      <c r="N80" s="68">
        <v>1818.42</v>
      </c>
      <c r="O80" s="67">
        <v>1818.4</v>
      </c>
    </row>
    <row r="81" customFormat="1" spans="1:15">
      <c r="A81" s="44">
        <v>594</v>
      </c>
      <c r="B81" s="29" t="s">
        <v>364</v>
      </c>
      <c r="C81" s="29" t="s">
        <v>356</v>
      </c>
      <c r="D81" s="43">
        <v>5366</v>
      </c>
      <c r="E81" s="79">
        <v>7155</v>
      </c>
      <c r="F81" s="33">
        <v>2736</v>
      </c>
      <c r="G81" s="34">
        <v>0.509877003354454</v>
      </c>
      <c r="H81" s="35">
        <v>410.4</v>
      </c>
      <c r="I81" s="65"/>
      <c r="J81" s="65"/>
      <c r="K81" s="66">
        <v>2187.7</v>
      </c>
      <c r="L81" s="65">
        <v>112.75</v>
      </c>
      <c r="M81" s="67">
        <v>61.1</v>
      </c>
      <c r="N81" s="68">
        <v>2126.6</v>
      </c>
      <c r="O81" s="67">
        <v>2126.6</v>
      </c>
    </row>
    <row r="82" customFormat="1" spans="1:15">
      <c r="A82" s="44">
        <v>716</v>
      </c>
      <c r="B82" s="29" t="s">
        <v>365</v>
      </c>
      <c r="C82" s="29" t="s">
        <v>356</v>
      </c>
      <c r="D82" s="43">
        <v>3020</v>
      </c>
      <c r="E82" s="79">
        <v>4028</v>
      </c>
      <c r="F82" s="33">
        <v>2736.9</v>
      </c>
      <c r="G82" s="34">
        <v>0.906258278145695</v>
      </c>
      <c r="H82" s="35">
        <v>410.5</v>
      </c>
      <c r="I82" s="65"/>
      <c r="J82" s="65"/>
      <c r="K82" s="66">
        <v>1610.36</v>
      </c>
      <c r="L82" s="65">
        <v>70</v>
      </c>
      <c r="M82" s="67">
        <v>75</v>
      </c>
      <c r="N82" s="68">
        <v>1535.36</v>
      </c>
      <c r="O82" s="67">
        <v>1535.4</v>
      </c>
    </row>
    <row r="83" customFormat="1" spans="1:15">
      <c r="A83" s="44">
        <v>717</v>
      </c>
      <c r="B83" s="29" t="s">
        <v>366</v>
      </c>
      <c r="C83" s="29" t="s">
        <v>356</v>
      </c>
      <c r="D83" s="43">
        <v>4830</v>
      </c>
      <c r="E83" s="79">
        <v>6440</v>
      </c>
      <c r="F83" s="33">
        <v>8620.93</v>
      </c>
      <c r="G83" s="34">
        <v>1.78487163561077</v>
      </c>
      <c r="H83" s="35">
        <v>1465.6</v>
      </c>
      <c r="I83" s="65"/>
      <c r="J83" s="65"/>
      <c r="K83" s="66">
        <v>2719.8</v>
      </c>
      <c r="L83" s="65">
        <v>80</v>
      </c>
      <c r="M83" s="67"/>
      <c r="N83" s="68">
        <v>2719.8</v>
      </c>
      <c r="O83" s="67">
        <v>2719.8</v>
      </c>
    </row>
    <row r="84" customFormat="1" spans="1:15">
      <c r="A84" s="44">
        <v>719</v>
      </c>
      <c r="B84" s="29" t="s">
        <v>367</v>
      </c>
      <c r="C84" s="29" t="s">
        <v>356</v>
      </c>
      <c r="D84" s="43">
        <v>6860</v>
      </c>
      <c r="E84" s="79">
        <v>9146</v>
      </c>
      <c r="F84" s="33">
        <v>8703.21</v>
      </c>
      <c r="G84" s="34">
        <v>1.26868950437318</v>
      </c>
      <c r="H84" s="35">
        <v>1305.5</v>
      </c>
      <c r="I84" s="65"/>
      <c r="J84" s="65"/>
      <c r="K84" s="66">
        <v>3309</v>
      </c>
      <c r="L84" s="65">
        <v>117.2</v>
      </c>
      <c r="M84" s="67"/>
      <c r="N84" s="68">
        <v>3309</v>
      </c>
      <c r="O84" s="67">
        <v>3309</v>
      </c>
    </row>
    <row r="85" customFormat="1" spans="1:15">
      <c r="A85" s="44">
        <v>720</v>
      </c>
      <c r="B85" s="29" t="s">
        <v>368</v>
      </c>
      <c r="C85" s="29" t="s">
        <v>356</v>
      </c>
      <c r="D85" s="43">
        <v>3229</v>
      </c>
      <c r="E85" s="79">
        <v>4305</v>
      </c>
      <c r="F85" s="33">
        <v>2230.76</v>
      </c>
      <c r="G85" s="34">
        <v>0.690851656859709</v>
      </c>
      <c r="H85" s="35">
        <v>334.6</v>
      </c>
      <c r="I85" s="65"/>
      <c r="J85" s="65"/>
      <c r="K85" s="66">
        <v>1301.7</v>
      </c>
      <c r="L85" s="65">
        <v>30</v>
      </c>
      <c r="M85" s="67"/>
      <c r="N85" s="68">
        <v>1301.7</v>
      </c>
      <c r="O85" s="67">
        <v>1301.7</v>
      </c>
    </row>
    <row r="86" customFormat="1" spans="1:15">
      <c r="A86" s="44">
        <v>721</v>
      </c>
      <c r="B86" s="29" t="s">
        <v>369</v>
      </c>
      <c r="C86" s="29" t="s">
        <v>356</v>
      </c>
      <c r="D86" s="43">
        <v>3390</v>
      </c>
      <c r="E86" s="79">
        <v>4520</v>
      </c>
      <c r="F86" s="33">
        <v>4195.48</v>
      </c>
      <c r="G86" s="34">
        <v>1.23760471976401</v>
      </c>
      <c r="H86" s="35">
        <v>629.3</v>
      </c>
      <c r="I86" s="65"/>
      <c r="J86" s="65"/>
      <c r="K86" s="66">
        <v>1358.5</v>
      </c>
      <c r="L86" s="65">
        <v>69</v>
      </c>
      <c r="M86" s="67">
        <v>1</v>
      </c>
      <c r="N86" s="68">
        <v>1357.5</v>
      </c>
      <c r="O86" s="67">
        <v>1357.5</v>
      </c>
    </row>
    <row r="87" customFormat="1" spans="1:15">
      <c r="A87" s="53">
        <v>732</v>
      </c>
      <c r="B87" s="47" t="s">
        <v>370</v>
      </c>
      <c r="C87" s="47" t="s">
        <v>356</v>
      </c>
      <c r="D87" s="46">
        <v>2432</v>
      </c>
      <c r="E87" s="80">
        <v>3242</v>
      </c>
      <c r="F87" s="33">
        <v>998</v>
      </c>
      <c r="G87" s="34">
        <v>0.410361842105263</v>
      </c>
      <c r="H87" s="35">
        <v>0</v>
      </c>
      <c r="I87" s="65"/>
      <c r="J87" s="65"/>
      <c r="K87" s="66">
        <v>382.8</v>
      </c>
      <c r="L87" s="65">
        <v>79.2</v>
      </c>
      <c r="M87" s="67">
        <v>0.7</v>
      </c>
      <c r="N87" s="68">
        <v>382.1</v>
      </c>
      <c r="O87" s="67">
        <v>382.1</v>
      </c>
    </row>
    <row r="88" s="3" customFormat="1" spans="1:15">
      <c r="A88" s="48" t="s">
        <v>303</v>
      </c>
      <c r="B88" s="38"/>
      <c r="C88" s="38" t="s">
        <v>356</v>
      </c>
      <c r="D88" s="48">
        <f t="shared" ref="D88:F88" si="11">SUM(D73:D87)</f>
        <v>66990</v>
      </c>
      <c r="E88" s="81">
        <f t="shared" si="11"/>
        <v>89320</v>
      </c>
      <c r="F88" s="82">
        <f t="shared" si="11"/>
        <v>76798.41</v>
      </c>
      <c r="G88" s="42">
        <v>1.14641603224362</v>
      </c>
      <c r="H88" s="49">
        <v>11812.2</v>
      </c>
      <c r="I88" s="72">
        <f>SUM(I73:I87)</f>
        <v>4</v>
      </c>
      <c r="J88" s="48">
        <f>SUM(J73:J87)</f>
        <v>15</v>
      </c>
      <c r="K88" s="66">
        <v>34579.984</v>
      </c>
      <c r="L88" s="48">
        <v>1185.65</v>
      </c>
      <c r="M88" s="48">
        <v>197.8</v>
      </c>
      <c r="N88" s="48">
        <v>34382.184</v>
      </c>
      <c r="O88" s="48">
        <v>34382.3</v>
      </c>
    </row>
    <row r="89" customFormat="1" spans="1:15">
      <c r="A89" s="44">
        <v>52</v>
      </c>
      <c r="B89" s="29" t="s">
        <v>371</v>
      </c>
      <c r="C89" s="29" t="s">
        <v>372</v>
      </c>
      <c r="D89" s="77">
        <v>7820</v>
      </c>
      <c r="E89" s="78">
        <v>10427</v>
      </c>
      <c r="F89" s="33">
        <v>6410.65</v>
      </c>
      <c r="G89" s="34">
        <v>0.81977621483376</v>
      </c>
      <c r="H89" s="35">
        <v>961.6</v>
      </c>
      <c r="I89" s="65"/>
      <c r="J89" s="65"/>
      <c r="K89" s="66">
        <v>4126.1</v>
      </c>
      <c r="L89" s="65">
        <v>80</v>
      </c>
      <c r="M89" s="67"/>
      <c r="N89" s="68">
        <v>4126.1</v>
      </c>
      <c r="O89" s="67">
        <v>4126.1</v>
      </c>
    </row>
    <row r="90" customFormat="1" spans="1:15">
      <c r="A90" s="44">
        <v>54</v>
      </c>
      <c r="B90" s="29" t="s">
        <v>373</v>
      </c>
      <c r="C90" s="29" t="s">
        <v>372</v>
      </c>
      <c r="D90" s="43">
        <v>7200</v>
      </c>
      <c r="E90" s="79">
        <v>9600</v>
      </c>
      <c r="F90" s="33">
        <v>9161.84</v>
      </c>
      <c r="G90" s="34">
        <v>1.27247777777778</v>
      </c>
      <c r="H90" s="35">
        <v>1374.3</v>
      </c>
      <c r="I90" s="65"/>
      <c r="J90" s="65"/>
      <c r="K90" s="66">
        <v>5898.284</v>
      </c>
      <c r="L90" s="65">
        <v>0</v>
      </c>
      <c r="M90" s="67">
        <v>238.12</v>
      </c>
      <c r="N90" s="68">
        <v>5660.164</v>
      </c>
      <c r="O90" s="67">
        <v>5660.2</v>
      </c>
    </row>
    <row r="91" customFormat="1" spans="1:15">
      <c r="A91" s="44">
        <v>56</v>
      </c>
      <c r="B91" s="29" t="s">
        <v>374</v>
      </c>
      <c r="C91" s="29" t="s">
        <v>372</v>
      </c>
      <c r="D91" s="43">
        <v>3317</v>
      </c>
      <c r="E91" s="79">
        <v>4422</v>
      </c>
      <c r="F91" s="33">
        <v>2239.02</v>
      </c>
      <c r="G91" s="34">
        <v>0.675013566475731</v>
      </c>
      <c r="H91" s="35">
        <v>335.9</v>
      </c>
      <c r="I91" s="65">
        <v>2</v>
      </c>
      <c r="J91" s="65">
        <f>I91*3.75</f>
        <v>7.5</v>
      </c>
      <c r="K91" s="66">
        <v>2793.2</v>
      </c>
      <c r="L91" s="65">
        <v>76</v>
      </c>
      <c r="M91" s="67">
        <v>1.65</v>
      </c>
      <c r="N91" s="68">
        <v>2791.55</v>
      </c>
      <c r="O91" s="67">
        <v>2791.6</v>
      </c>
    </row>
    <row r="92" customFormat="1" spans="1:15">
      <c r="A92" s="44">
        <v>58</v>
      </c>
      <c r="B92" s="29" t="s">
        <v>375</v>
      </c>
      <c r="C92" s="29" t="s">
        <v>372</v>
      </c>
      <c r="D92" s="43">
        <v>2358</v>
      </c>
      <c r="E92" s="79">
        <v>3145</v>
      </c>
      <c r="F92" s="33">
        <v>1752.64</v>
      </c>
      <c r="G92" s="34">
        <v>0.743273960983885</v>
      </c>
      <c r="H92" s="35">
        <v>262.9</v>
      </c>
      <c r="I92" s="65"/>
      <c r="J92" s="65"/>
      <c r="K92" s="66">
        <v>573.384</v>
      </c>
      <c r="L92" s="65">
        <v>90</v>
      </c>
      <c r="M92" s="67"/>
      <c r="N92" s="68">
        <v>573.384</v>
      </c>
      <c r="O92" s="67">
        <v>573.4</v>
      </c>
    </row>
    <row r="93" customFormat="1" spans="1:15">
      <c r="A93" s="44">
        <v>351</v>
      </c>
      <c r="B93" s="29" t="s">
        <v>376</v>
      </c>
      <c r="C93" s="29" t="s">
        <v>372</v>
      </c>
      <c r="D93" s="43">
        <v>5657</v>
      </c>
      <c r="E93" s="79">
        <v>7543</v>
      </c>
      <c r="F93" s="33">
        <v>4612.08</v>
      </c>
      <c r="G93" s="34">
        <v>0.815287254728655</v>
      </c>
      <c r="H93" s="35">
        <v>691.8</v>
      </c>
      <c r="I93" s="65"/>
      <c r="J93" s="65"/>
      <c r="K93" s="66">
        <v>4238.5</v>
      </c>
      <c r="L93" s="65">
        <v>158.5</v>
      </c>
      <c r="M93" s="67"/>
      <c r="N93" s="68">
        <v>4238.5</v>
      </c>
      <c r="O93" s="67">
        <v>4238.5</v>
      </c>
    </row>
    <row r="94" customFormat="1" spans="1:15">
      <c r="A94" s="44">
        <v>367</v>
      </c>
      <c r="B94" s="29" t="s">
        <v>377</v>
      </c>
      <c r="C94" s="29" t="s">
        <v>372</v>
      </c>
      <c r="D94" s="43">
        <v>5568</v>
      </c>
      <c r="E94" s="79">
        <v>7425</v>
      </c>
      <c r="F94" s="33">
        <v>4811.34</v>
      </c>
      <c r="G94" s="34">
        <v>0.864105603448276</v>
      </c>
      <c r="H94" s="35">
        <v>721.7</v>
      </c>
      <c r="I94" s="65"/>
      <c r="J94" s="65"/>
      <c r="K94" s="66">
        <v>2240.1</v>
      </c>
      <c r="L94" s="65">
        <v>185</v>
      </c>
      <c r="M94" s="67">
        <v>2.95</v>
      </c>
      <c r="N94" s="68">
        <v>2237.15</v>
      </c>
      <c r="O94" s="67">
        <v>2237.2</v>
      </c>
    </row>
    <row r="95" customFormat="1" spans="1:15">
      <c r="A95" s="44">
        <v>572</v>
      </c>
      <c r="B95" s="29" t="s">
        <v>378</v>
      </c>
      <c r="C95" s="29" t="s">
        <v>372</v>
      </c>
      <c r="D95" s="43">
        <v>2412</v>
      </c>
      <c r="E95" s="79">
        <v>3216</v>
      </c>
      <c r="F95" s="33">
        <v>2098.66</v>
      </c>
      <c r="G95" s="34">
        <v>0.870091210613599</v>
      </c>
      <c r="H95" s="35">
        <v>314.8</v>
      </c>
      <c r="I95" s="65"/>
      <c r="J95" s="65"/>
      <c r="K95" s="66">
        <v>1420.7</v>
      </c>
      <c r="L95" s="65">
        <v>27</v>
      </c>
      <c r="M95" s="67"/>
      <c r="N95" s="68">
        <v>1420.7</v>
      </c>
      <c r="O95" s="67">
        <v>1420.7</v>
      </c>
    </row>
    <row r="96" customFormat="1" spans="1:15">
      <c r="A96" s="44">
        <v>587</v>
      </c>
      <c r="B96" s="29" t="s">
        <v>379</v>
      </c>
      <c r="C96" s="29" t="s">
        <v>372</v>
      </c>
      <c r="D96" s="43">
        <v>3360</v>
      </c>
      <c r="E96" s="79">
        <v>4480</v>
      </c>
      <c r="F96" s="33">
        <v>2621.46</v>
      </c>
      <c r="G96" s="34">
        <v>0.780196428571428</v>
      </c>
      <c r="H96" s="35">
        <v>393.2</v>
      </c>
      <c r="I96" s="65"/>
      <c r="J96" s="65"/>
      <c r="K96" s="66">
        <v>1087.8</v>
      </c>
      <c r="L96" s="65">
        <v>131.6</v>
      </c>
      <c r="M96" s="67"/>
      <c r="N96" s="68">
        <v>1087.8</v>
      </c>
      <c r="O96" s="67">
        <v>1087.8</v>
      </c>
    </row>
    <row r="97" customFormat="1" spans="1:15">
      <c r="A97" s="44">
        <v>704</v>
      </c>
      <c r="B97" s="29" t="s">
        <v>380</v>
      </c>
      <c r="C97" s="29" t="s">
        <v>372</v>
      </c>
      <c r="D97" s="43">
        <v>3235</v>
      </c>
      <c r="E97" s="79">
        <v>4313</v>
      </c>
      <c r="F97" s="33">
        <v>3928.78</v>
      </c>
      <c r="G97" s="34">
        <v>1.21446058732612</v>
      </c>
      <c r="H97" s="35">
        <v>589.3</v>
      </c>
      <c r="I97" s="65">
        <v>1</v>
      </c>
      <c r="J97" s="65">
        <f>I97*3.75</f>
        <v>3.75</v>
      </c>
      <c r="K97" s="66">
        <v>1205.65</v>
      </c>
      <c r="L97" s="65">
        <v>74</v>
      </c>
      <c r="M97" s="67">
        <v>30</v>
      </c>
      <c r="N97" s="68">
        <v>1175.65</v>
      </c>
      <c r="O97" s="67">
        <v>1175.7</v>
      </c>
    </row>
    <row r="98" customFormat="1" spans="1:15">
      <c r="A98" s="44">
        <v>706</v>
      </c>
      <c r="B98" s="29" t="s">
        <v>381</v>
      </c>
      <c r="C98" s="29" t="s">
        <v>372</v>
      </c>
      <c r="D98" s="46">
        <v>3554</v>
      </c>
      <c r="E98" s="80">
        <v>4739</v>
      </c>
      <c r="F98" s="33">
        <v>5912.17</v>
      </c>
      <c r="G98" s="34">
        <v>1.66352560495217</v>
      </c>
      <c r="H98" s="35">
        <v>1005.1</v>
      </c>
      <c r="I98" s="65"/>
      <c r="J98" s="65"/>
      <c r="K98" s="66">
        <v>1790.5</v>
      </c>
      <c r="L98" s="65">
        <v>132.1</v>
      </c>
      <c r="M98" s="67"/>
      <c r="N98" s="68">
        <v>1790.5</v>
      </c>
      <c r="O98" s="67">
        <v>1790.5</v>
      </c>
    </row>
    <row r="99" customFormat="1" spans="1:15">
      <c r="A99" s="44">
        <v>710</v>
      </c>
      <c r="B99" s="29" t="s">
        <v>382</v>
      </c>
      <c r="C99" s="29" t="s">
        <v>372</v>
      </c>
      <c r="D99" s="43">
        <v>2732</v>
      </c>
      <c r="E99" s="79">
        <v>3643</v>
      </c>
      <c r="F99" s="33">
        <v>1278.4</v>
      </c>
      <c r="G99" s="34">
        <v>0.467935578330893</v>
      </c>
      <c r="H99" s="35">
        <v>0</v>
      </c>
      <c r="I99" s="65"/>
      <c r="J99" s="65"/>
      <c r="K99" s="66">
        <v>175.4</v>
      </c>
      <c r="L99" s="65">
        <v>171</v>
      </c>
      <c r="M99" s="67"/>
      <c r="N99" s="68">
        <v>175.4</v>
      </c>
      <c r="O99" s="67">
        <v>175.4</v>
      </c>
    </row>
    <row r="100" customFormat="1" spans="1:15">
      <c r="A100" s="44">
        <v>713</v>
      </c>
      <c r="B100" s="29" t="s">
        <v>383</v>
      </c>
      <c r="C100" s="29" t="s">
        <v>372</v>
      </c>
      <c r="D100" s="43">
        <v>2129</v>
      </c>
      <c r="E100" s="79">
        <v>2839</v>
      </c>
      <c r="F100" s="33">
        <v>6177.25</v>
      </c>
      <c r="G100" s="34">
        <v>2.90147956787224</v>
      </c>
      <c r="H100" s="35">
        <v>1050.1</v>
      </c>
      <c r="I100" s="65"/>
      <c r="J100" s="65"/>
      <c r="K100" s="66">
        <v>1652.7423</v>
      </c>
      <c r="L100" s="65">
        <v>45</v>
      </c>
      <c r="M100" s="67"/>
      <c r="N100" s="68">
        <v>1652.7423</v>
      </c>
      <c r="O100" s="67">
        <v>1652.7</v>
      </c>
    </row>
    <row r="101" customFormat="1" spans="1:15">
      <c r="A101" s="44">
        <v>715</v>
      </c>
      <c r="B101" s="29" t="s">
        <v>384</v>
      </c>
      <c r="C101" s="29" t="s">
        <v>372</v>
      </c>
      <c r="D101" s="43">
        <v>1596</v>
      </c>
      <c r="E101" s="79">
        <v>2128</v>
      </c>
      <c r="F101" s="33">
        <v>1524.49</v>
      </c>
      <c r="G101" s="34">
        <v>0.955194235588972</v>
      </c>
      <c r="H101" s="35">
        <v>228.7</v>
      </c>
      <c r="I101" s="65"/>
      <c r="J101" s="65"/>
      <c r="K101" s="66">
        <v>393.6</v>
      </c>
      <c r="L101" s="65">
        <v>66</v>
      </c>
      <c r="M101" s="67"/>
      <c r="N101" s="68">
        <v>393.6</v>
      </c>
      <c r="O101" s="67">
        <v>393.6</v>
      </c>
    </row>
    <row r="102" customFormat="1" spans="1:15">
      <c r="A102" s="44">
        <v>738</v>
      </c>
      <c r="B102" s="29" t="s">
        <v>385</v>
      </c>
      <c r="C102" s="29" t="s">
        <v>372</v>
      </c>
      <c r="D102" s="46">
        <v>3398</v>
      </c>
      <c r="E102" s="80">
        <v>4530</v>
      </c>
      <c r="F102" s="33">
        <v>4055.44</v>
      </c>
      <c r="G102" s="34">
        <v>1.19347851677457</v>
      </c>
      <c r="H102" s="35">
        <v>608.3</v>
      </c>
      <c r="I102" s="65"/>
      <c r="J102" s="65"/>
      <c r="K102" s="66">
        <v>1560.32</v>
      </c>
      <c r="L102" s="65">
        <v>78</v>
      </c>
      <c r="M102" s="67"/>
      <c r="N102" s="68">
        <v>1560.32</v>
      </c>
      <c r="O102" s="67">
        <v>1560.3</v>
      </c>
    </row>
    <row r="103" s="3" customFormat="1" spans="1:15">
      <c r="A103" s="48" t="s">
        <v>303</v>
      </c>
      <c r="B103" s="38"/>
      <c r="C103" s="38" t="s">
        <v>372</v>
      </c>
      <c r="D103" s="48">
        <f t="shared" ref="D103:F103" si="12">SUM(D89:D102)</f>
        <v>54336</v>
      </c>
      <c r="E103" s="81">
        <f t="shared" si="12"/>
        <v>72450</v>
      </c>
      <c r="F103" s="41">
        <f t="shared" si="12"/>
        <v>56584.22</v>
      </c>
      <c r="G103" s="42">
        <v>1.04137625147232</v>
      </c>
      <c r="H103" s="49">
        <v>8537.7</v>
      </c>
      <c r="I103" s="72">
        <f>SUM(I89:I102)</f>
        <v>3</v>
      </c>
      <c r="J103" s="48">
        <f>SUM(J89:J102)</f>
        <v>11.25</v>
      </c>
      <c r="K103" s="66">
        <v>29156.2803</v>
      </c>
      <c r="L103" s="48">
        <v>1314.2</v>
      </c>
      <c r="M103" s="48">
        <v>272.72</v>
      </c>
      <c r="N103" s="48">
        <v>28883.5603</v>
      </c>
      <c r="O103" s="48">
        <v>28883.7</v>
      </c>
    </row>
    <row r="104" customFormat="1" spans="1:15">
      <c r="A104" s="44">
        <v>307</v>
      </c>
      <c r="B104" s="30" t="s">
        <v>386</v>
      </c>
      <c r="C104" s="30" t="s">
        <v>387</v>
      </c>
      <c r="D104" s="83">
        <v>81956</v>
      </c>
      <c r="E104" s="84">
        <v>109270</v>
      </c>
      <c r="F104" s="33">
        <v>52887.93</v>
      </c>
      <c r="G104" s="34">
        <v>0.645321025916345</v>
      </c>
      <c r="H104" s="35">
        <v>7933.2</v>
      </c>
      <c r="I104" s="65">
        <v>24</v>
      </c>
      <c r="J104" s="65">
        <f>I104*3.75</f>
        <v>90</v>
      </c>
      <c r="K104" s="66">
        <v>24030.388</v>
      </c>
      <c r="L104" s="65">
        <v>1016.2</v>
      </c>
      <c r="M104" s="67">
        <v>2.1</v>
      </c>
      <c r="N104" s="68">
        <v>24028.288</v>
      </c>
      <c r="O104" s="69">
        <v>24028.3</v>
      </c>
    </row>
    <row r="105" s="3" customFormat="1" spans="1:15">
      <c r="A105" s="85" t="s">
        <v>303</v>
      </c>
      <c r="B105" s="86" t="s">
        <v>386</v>
      </c>
      <c r="C105" s="86" t="s">
        <v>387</v>
      </c>
      <c r="D105" s="85">
        <v>81956</v>
      </c>
      <c r="E105" s="87">
        <v>109270</v>
      </c>
      <c r="F105" s="41">
        <v>52887.93</v>
      </c>
      <c r="G105" s="42">
        <v>0.645321025916345</v>
      </c>
      <c r="H105" s="49">
        <v>7933.2</v>
      </c>
      <c r="I105" s="88">
        <v>24</v>
      </c>
      <c r="J105" s="88">
        <f>I105*3.75</f>
        <v>90</v>
      </c>
      <c r="K105" s="66">
        <v>24030.388</v>
      </c>
      <c r="L105" s="88">
        <v>1016.2</v>
      </c>
      <c r="M105" s="89">
        <v>2.1</v>
      </c>
      <c r="N105" s="68">
        <v>24028.288</v>
      </c>
      <c r="O105" s="70">
        <v>24028.3</v>
      </c>
    </row>
    <row r="106" customFormat="1" spans="1:15">
      <c r="A106" s="70" t="s">
        <v>265</v>
      </c>
      <c r="B106" s="70"/>
      <c r="C106" s="70"/>
      <c r="D106" s="70">
        <v>596120.5</v>
      </c>
      <c r="E106" s="70">
        <v>794880</v>
      </c>
      <c r="F106" s="41">
        <v>528217.25</v>
      </c>
      <c r="G106" s="42">
        <v>0.886091402661039</v>
      </c>
      <c r="H106" s="49">
        <v>78890.2</v>
      </c>
      <c r="I106" s="70">
        <v>91</v>
      </c>
      <c r="J106" s="70">
        <v>341.25</v>
      </c>
      <c r="K106" s="71">
        <v>259469.59</v>
      </c>
      <c r="L106" s="70">
        <v>12081.13</v>
      </c>
      <c r="M106" s="70">
        <v>1186.95</v>
      </c>
      <c r="N106" s="40">
        <v>258182.1425</v>
      </c>
      <c r="O106" s="70">
        <v>258282.6</v>
      </c>
    </row>
    <row r="107" s="4" customFormat="1" ht="18" customHeight="1" spans="1:15">
      <c r="A107" s="4" t="s">
        <v>245</v>
      </c>
      <c r="E107" s="4" t="s">
        <v>246</v>
      </c>
      <c r="J107" s="4" t="s">
        <v>388</v>
      </c>
      <c r="K107" s="90"/>
      <c r="L107" s="90"/>
      <c r="O107" s="91" t="s">
        <v>248</v>
      </c>
    </row>
  </sheetData>
  <mergeCells count="6">
    <mergeCell ref="D1:H1"/>
    <mergeCell ref="I1:J1"/>
    <mergeCell ref="K1:O1"/>
    <mergeCell ref="A1:A2"/>
    <mergeCell ref="B1:B2"/>
    <mergeCell ref="C1:C2"/>
  </mergeCells>
  <pageMargins left="0.751388888888889" right="0.432638888888889" top="0.55" bottom="0.354166666666667" header="0.235416666666667" footer="0.15625"/>
  <pageSetup paperSize="9" orientation="landscape" horizontalDpi="600"/>
  <headerFooter>
    <oddHeader>&amp;C10月金牌品种考核明细表（五）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品种明细</vt:lpstr>
      <vt:lpstr>政策</vt:lpstr>
      <vt:lpstr>总表</vt:lpstr>
      <vt:lpstr>分表一</vt:lpstr>
      <vt:lpstr>分表二</vt:lpstr>
      <vt:lpstr>分表三</vt:lpstr>
      <vt:lpstr>分表四</vt:lpstr>
      <vt:lpstr>分表五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2015-12-01T13:12:23Z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